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drawings/drawing15.xml" ContentType="application/vnd.openxmlformats-officedocument.drawing+xml"/>
  <Override PartName="/xl/tables/table15.xml" ContentType="application/vnd.openxmlformats-officedocument.spreadsheetml.table+xml"/>
  <Override PartName="/xl/drawings/drawing16.xml" ContentType="application/vnd.openxmlformats-officedocument.drawing+xml"/>
  <Override PartName="/xl/tables/table16.xml" ContentType="application/vnd.openxmlformats-officedocument.spreadsheetml.table+xml"/>
  <Override PartName="/xl/drawings/drawing17.xml" ContentType="application/vnd.openxmlformats-officedocument.drawing+xml"/>
  <Override PartName="/xl/tables/table17.xml" ContentType="application/vnd.openxmlformats-officedocument.spreadsheetml.table+xml"/>
  <Override PartName="/xl/drawings/drawing18.xml" ContentType="application/vnd.openxmlformats-officedocument.drawing+xml"/>
  <Override PartName="/xl/tables/table18.xml" ContentType="application/vnd.openxmlformats-officedocument.spreadsheetml.table+xml"/>
  <Override PartName="/xl/drawings/drawing19.xml" ContentType="application/vnd.openxmlformats-officedocument.drawing+xml"/>
  <Override PartName="/xl/tables/table19.xml" ContentType="application/vnd.openxmlformats-officedocument.spreadsheetml.table+xml"/>
  <Override PartName="/xl/drawings/drawing20.xml" ContentType="application/vnd.openxmlformats-officedocument.drawing+xml"/>
  <Override PartName="/xl/tables/table20.xml" ContentType="application/vnd.openxmlformats-officedocument.spreadsheetml.table+xml"/>
  <Override PartName="/xl/drawings/drawing21.xml" ContentType="application/vnd.openxmlformats-officedocument.drawing+xml"/>
  <Override PartName="/xl/tables/table21.xml" ContentType="application/vnd.openxmlformats-officedocument.spreadsheetml.table+xml"/>
  <Override PartName="/xl/drawings/drawing22.xml" ContentType="application/vnd.openxmlformats-officedocument.drawing+xml"/>
  <Override PartName="/xl/tables/table22.xml" ContentType="application/vnd.openxmlformats-officedocument.spreadsheetml.table+xml"/>
  <Override PartName="/xl/drawings/drawing23.xml" ContentType="application/vnd.openxmlformats-officedocument.drawing+xml"/>
  <Override PartName="/xl/tables/table23.xml" ContentType="application/vnd.openxmlformats-officedocument.spreadsheetml.table+xml"/>
  <Override PartName="/xl/drawings/drawing24.xml" ContentType="application/vnd.openxmlformats-officedocument.drawing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 10\Desktop\"/>
    </mc:Choice>
  </mc:AlternateContent>
  <bookViews>
    <workbookView xWindow="0" yWindow="0" windowWidth="20490" windowHeight="8940" firstSheet="15" activeTab="22"/>
  </bookViews>
  <sheets>
    <sheet name="0210" sheetId="1" r:id="rId1"/>
    <sheet name="0410" sheetId="2" r:id="rId2"/>
    <sheet name="1510" sheetId="3" r:id="rId3"/>
    <sheet name="1810" sheetId="4" r:id="rId4"/>
    <sheet name="2310" sheetId="5" r:id="rId5"/>
    <sheet name="2710" sheetId="6" r:id="rId6"/>
    <sheet name=" NON VALIDE" sheetId="7" r:id="rId7"/>
    <sheet name="0611" sheetId="8" r:id="rId8"/>
    <sheet name="1011" sheetId="9" r:id="rId9"/>
    <sheet name="1411" sheetId="10" r:id="rId10"/>
    <sheet name="2111" sheetId="11" r:id="rId11"/>
    <sheet name="2511" sheetId="12" r:id="rId12"/>
    <sheet name="2711" sheetId="13" r:id="rId13"/>
    <sheet name="0312" sheetId="14" r:id="rId14"/>
    <sheet name="0412" sheetId="15" r:id="rId15"/>
    <sheet name="1012" sheetId="16" r:id="rId16"/>
    <sheet name="1612" sheetId="17" r:id="rId17"/>
    <sheet name="1912" sheetId="18" r:id="rId18"/>
    <sheet name="2212" sheetId="19" r:id="rId19"/>
    <sheet name="2912" sheetId="20" r:id="rId20"/>
    <sheet name="050126" sheetId="21" r:id="rId21"/>
    <sheet name="080126" sheetId="22" r:id="rId22"/>
    <sheet name="Clapet de fond" sheetId="23" r:id="rId23"/>
    <sheet name="Vanne dépôtage" sheetId="24" r:id="rId24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24" l="1"/>
  <c r="I12" i="24"/>
  <c r="I11" i="23"/>
  <c r="I12" i="23"/>
  <c r="I18" i="22" l="1"/>
  <c r="I19" i="22" s="1"/>
  <c r="I21" i="21" l="1"/>
  <c r="I19" i="20" l="1"/>
  <c r="I18" i="19" l="1"/>
  <c r="I23" i="18" l="1"/>
  <c r="I16" i="18"/>
  <c r="I21" i="17" l="1"/>
  <c r="I20" i="16" l="1"/>
  <c r="I15" i="16"/>
  <c r="I23" i="15" l="1"/>
  <c r="I22" i="14" l="1"/>
  <c r="I16" i="13" l="1"/>
  <c r="I16" i="12" l="1"/>
  <c r="I14" i="12"/>
  <c r="I17" i="12" s="1"/>
  <c r="D28" i="11" l="1"/>
  <c r="I15" i="11" l="1"/>
  <c r="I14" i="11"/>
  <c r="I23" i="11" s="1"/>
  <c r="I15" i="10" l="1"/>
  <c r="I16" i="10"/>
  <c r="I11" i="10"/>
  <c r="I22" i="10"/>
  <c r="I22" i="9" l="1"/>
  <c r="I22" i="8" l="1"/>
  <c r="I21" i="8"/>
  <c r="I15" i="8"/>
  <c r="I18" i="7" l="1"/>
  <c r="I26" i="6" l="1"/>
  <c r="I21" i="6" l="1"/>
  <c r="I24" i="5" l="1"/>
  <c r="I23" i="5"/>
  <c r="I22" i="5"/>
  <c r="I17" i="5" l="1"/>
  <c r="I15" i="5"/>
  <c r="I23" i="4" l="1"/>
  <c r="I18" i="4"/>
  <c r="I14" i="4"/>
  <c r="I25" i="4"/>
  <c r="I15" i="3" l="1"/>
  <c r="I26" i="3" s="1"/>
  <c r="I17" i="2" l="1"/>
  <c r="I14" i="2"/>
  <c r="I23" i="2" l="1"/>
  <c r="I14" i="1" l="1"/>
  <c r="I13" i="1"/>
  <c r="I12" i="1"/>
  <c r="I20" i="1"/>
</calcChain>
</file>

<file path=xl/sharedStrings.xml><?xml version="1.0" encoding="utf-8"?>
<sst xmlns="http://schemas.openxmlformats.org/spreadsheetml/2006/main" count="1362" uniqueCount="386">
  <si>
    <t>Transport d'Hydrocarbures</t>
  </si>
  <si>
    <t>Agence : TANA</t>
  </si>
  <si>
    <t>Ampandrozonana</t>
  </si>
  <si>
    <t>Gestionnaire  : Yvan</t>
  </si>
  <si>
    <t>Sambava</t>
  </si>
  <si>
    <t xml:space="preserve">Période du </t>
  </si>
  <si>
    <t>DATE</t>
  </si>
  <si>
    <t>REF COM</t>
  </si>
  <si>
    <t>LOCALITES</t>
  </si>
  <si>
    <t>VEHICULES</t>
  </si>
  <si>
    <t>CHAUFFEUR</t>
  </si>
  <si>
    <t>DEPENSES</t>
  </si>
  <si>
    <t>FOURNISSEUR</t>
  </si>
  <si>
    <t>MONTANT</t>
  </si>
  <si>
    <t>SBV</t>
  </si>
  <si>
    <t>TANA</t>
  </si>
  <si>
    <t>5723 TBH</t>
  </si>
  <si>
    <t>0986 TBM</t>
  </si>
  <si>
    <t>TOTAL</t>
  </si>
  <si>
    <t xml:space="preserve"> </t>
  </si>
  <si>
    <t>DEMANDEUR</t>
  </si>
  <si>
    <t>APPROUVE PAR</t>
  </si>
  <si>
    <t>VALIDE PAR</t>
  </si>
  <si>
    <t xml:space="preserve">               </t>
  </si>
  <si>
    <t>Zézé</t>
  </si>
  <si>
    <t>Rajout 20 joint élément trous d'homme</t>
  </si>
  <si>
    <t>6065 TBH</t>
  </si>
  <si>
    <t>Eloi</t>
  </si>
  <si>
    <t>Régulateur alternateur + Mo</t>
  </si>
  <si>
    <t>Saya</t>
  </si>
  <si>
    <t>2 silent bloc</t>
  </si>
  <si>
    <t>EPL</t>
  </si>
  <si>
    <t>3593 TBP</t>
  </si>
  <si>
    <t>2 mécanisme vitre électrique</t>
  </si>
  <si>
    <t>Envoie piece par avion 36kg</t>
  </si>
  <si>
    <t>0850 DE</t>
  </si>
  <si>
    <t>Essence</t>
  </si>
  <si>
    <t xml:space="preserve">Dépannage </t>
  </si>
  <si>
    <t>Réstitution pneu mort-né</t>
  </si>
  <si>
    <t>Comacat</t>
  </si>
  <si>
    <t>3 ballon Atego (Comm PDG)</t>
  </si>
  <si>
    <t>3 ballon Renault GM (Comm PDG)</t>
  </si>
  <si>
    <t>3 ballon Renault PM (Comm PDG)</t>
  </si>
  <si>
    <t>1883/85 TCD</t>
  </si>
  <si>
    <t>02 Kit anti-pollution suite vetting</t>
  </si>
  <si>
    <t>Nettoyage globe</t>
  </si>
  <si>
    <t>Réparation pneu</t>
  </si>
  <si>
    <t>04 pivot d'attellage (Comm PDG)</t>
  </si>
  <si>
    <t>10 commande clapet  de fond (Acc PDG)</t>
  </si>
  <si>
    <t>DAGO</t>
  </si>
  <si>
    <t>Envoie piece (FA, S/B, Moteur leve vitre)</t>
  </si>
  <si>
    <t>Envoie piece (2 pivot, 2 mécanisme leve vitre, S/B) 18Kg</t>
  </si>
  <si>
    <t>MJG</t>
  </si>
  <si>
    <t>Renault 5010227152 - Frenotruck 1880.0070</t>
  </si>
  <si>
    <t>ABJ</t>
  </si>
  <si>
    <t>3139TBN</t>
  </si>
  <si>
    <t>Pompe de gavage(Acc PDG)</t>
  </si>
  <si>
    <t>Acone</t>
  </si>
  <si>
    <t>0551MF</t>
  </si>
  <si>
    <t>Plaquette de frein</t>
  </si>
  <si>
    <t>Epl</t>
  </si>
  <si>
    <t>2820TBS</t>
  </si>
  <si>
    <t>Capteur d huile</t>
  </si>
  <si>
    <t>5 valves ropes (Acc PDG)</t>
  </si>
  <si>
    <t>MPL</t>
  </si>
  <si>
    <t>6797TBK</t>
  </si>
  <si>
    <t>Paul</t>
  </si>
  <si>
    <t>Indemnités SML LP</t>
  </si>
  <si>
    <t>Droit Sml</t>
  </si>
  <si>
    <t>Sanifer</t>
  </si>
  <si>
    <t xml:space="preserve"> 2 tiges filete</t>
  </si>
  <si>
    <t>Frais pompe de gavage et doc</t>
  </si>
  <si>
    <t>SSAVA</t>
  </si>
  <si>
    <t>111/DIE</t>
  </si>
  <si>
    <t>1237TAP</t>
  </si>
  <si>
    <t>Gabriel</t>
  </si>
  <si>
    <t>DIE</t>
  </si>
  <si>
    <t>Quatre roulettes machoires</t>
  </si>
  <si>
    <t>Deux machoires (Diesel Tech)</t>
  </si>
  <si>
    <t>Deux axe machoire</t>
  </si>
  <si>
    <t>8531TAU</t>
  </si>
  <si>
    <t xml:space="preserve">Alternateur </t>
  </si>
  <si>
    <t>Delta</t>
  </si>
  <si>
    <t>Emetteur et recepteur Nissan Comm Franck</t>
  </si>
  <si>
    <t>rev5000</t>
  </si>
  <si>
    <t>Quatre feu d'ailes Renault Comm PDG</t>
  </si>
  <si>
    <t>311/10</t>
  </si>
  <si>
    <t>306/11</t>
  </si>
  <si>
    <t>8532TBU</t>
  </si>
  <si>
    <t>Bertrand</t>
  </si>
  <si>
    <t>Tafara</t>
  </si>
  <si>
    <t>Rivo</t>
  </si>
  <si>
    <t>Erick</t>
  </si>
  <si>
    <t>Coupe courant</t>
  </si>
  <si>
    <t xml:space="preserve">5836 TBF </t>
  </si>
  <si>
    <t>Tody</t>
  </si>
  <si>
    <t>TAC</t>
  </si>
  <si>
    <t>Relais cosse</t>
  </si>
  <si>
    <t>04 joint trou d'homme</t>
  </si>
  <si>
    <t>Clignotant droite</t>
  </si>
  <si>
    <t>Globe de phare</t>
  </si>
  <si>
    <t>Frais pieces de MJG</t>
  </si>
  <si>
    <t>7176 TBK</t>
  </si>
  <si>
    <t>06 goujons</t>
  </si>
  <si>
    <t>Inside</t>
  </si>
  <si>
    <t>unité central</t>
  </si>
  <si>
    <t>onduleur</t>
  </si>
  <si>
    <t>PC portable</t>
  </si>
  <si>
    <t>Pose coupe courant</t>
  </si>
  <si>
    <t>2738 TBP</t>
  </si>
  <si>
    <t>2738 TBP / 6065 TBH</t>
  </si>
  <si>
    <t xml:space="preserve">Réparation &amp; Permutation pneu </t>
  </si>
  <si>
    <t>Verre feu rouge</t>
  </si>
  <si>
    <t>2461UD</t>
  </si>
  <si>
    <t>Luc</t>
  </si>
  <si>
    <t>2822TBS</t>
  </si>
  <si>
    <t>Frais pièce de Mjg</t>
  </si>
  <si>
    <t>ML270</t>
  </si>
  <si>
    <t>ACONE</t>
  </si>
  <si>
    <t>Pare huile</t>
  </si>
  <si>
    <t>SMI</t>
  </si>
  <si>
    <t>2738TBP</t>
  </si>
  <si>
    <t>Deux arrets d urgence</t>
  </si>
  <si>
    <t>TRUCKPART</t>
  </si>
  <si>
    <t>Tube pour bequille</t>
  </si>
  <si>
    <t>Broc</t>
  </si>
  <si>
    <t>3417TAL</t>
  </si>
  <si>
    <t>0850DE</t>
  </si>
  <si>
    <t>Ordinateur complet</t>
  </si>
  <si>
    <t>inside</t>
  </si>
  <si>
    <t>316/10</t>
  </si>
  <si>
    <t>7997ME</t>
  </si>
  <si>
    <t>Deux rotules de direction origine</t>
  </si>
  <si>
    <t>CRBC</t>
  </si>
  <si>
    <t>Thermostat (Mahle)</t>
  </si>
  <si>
    <t>Christian tve</t>
  </si>
  <si>
    <t>Un culasse compresseur origine acc PDG</t>
  </si>
  <si>
    <t xml:space="preserve"> Deux capteurs boite de vitesse dxi 460  acc PDG</t>
  </si>
  <si>
    <t xml:space="preserve"> Deux capteurs arbre à came dxi 460 et xport  acc PDG</t>
  </si>
  <si>
    <t>Motrice(Mahle) envoyée le 23/10</t>
  </si>
  <si>
    <t>1086TBK</t>
  </si>
  <si>
    <t>Danot</t>
  </si>
  <si>
    <t xml:space="preserve">TANA </t>
  </si>
  <si>
    <t>Capteur de vitesse</t>
  </si>
  <si>
    <t xml:space="preserve">Broc </t>
  </si>
  <si>
    <t>HS</t>
  </si>
  <si>
    <t>Réparation hydrovague</t>
  </si>
  <si>
    <t>Achat de deux pneus</t>
  </si>
  <si>
    <t>Deux amortisseurs arrière</t>
  </si>
  <si>
    <t xml:space="preserve">Révison train arrière(silent bloc frein etc) </t>
  </si>
  <si>
    <t>Joint cache culbuteur fuite d huile</t>
  </si>
  <si>
    <t>Répration cremaillière</t>
  </si>
  <si>
    <t>Vidange et filtre huile essence et air</t>
  </si>
  <si>
    <t>Repas et credit</t>
  </si>
  <si>
    <t>20 Seaux alu com PDG</t>
  </si>
  <si>
    <t>Ambato</t>
  </si>
  <si>
    <t>NSB</t>
  </si>
  <si>
    <t xml:space="preserve">Un clignontant </t>
  </si>
  <si>
    <t>Electrovanne de moteur</t>
  </si>
  <si>
    <t>Centrale de frein très bonne occasion</t>
  </si>
  <si>
    <t>Deux chimonises</t>
  </si>
  <si>
    <t>7506TBJ</t>
  </si>
  <si>
    <t>Balsama</t>
  </si>
  <si>
    <t>3136TBC</t>
  </si>
  <si>
    <t>Moussa</t>
  </si>
  <si>
    <t>Réparation pompe cabine et verin</t>
  </si>
  <si>
    <t>321/10</t>
  </si>
  <si>
    <t>323/10</t>
  </si>
  <si>
    <t>4832ME</t>
  </si>
  <si>
    <t>Oclin</t>
  </si>
  <si>
    <t>Deux rotules de direction</t>
  </si>
  <si>
    <t>sovacom</t>
  </si>
  <si>
    <t>Deux axes fusées</t>
  </si>
  <si>
    <t>3582TBH</t>
  </si>
  <si>
    <t>epl</t>
  </si>
  <si>
    <t>Compresseur complet DT</t>
  </si>
  <si>
    <t>Filtre dessicateur Origine</t>
  </si>
  <si>
    <t>Aremec</t>
  </si>
  <si>
    <t>Un roulement moyeu Febi</t>
  </si>
  <si>
    <t>119/10</t>
  </si>
  <si>
    <t>9760TBJ</t>
  </si>
  <si>
    <t>Lido</t>
  </si>
  <si>
    <t>Bague synchro</t>
  </si>
  <si>
    <t>Rafid</t>
  </si>
  <si>
    <t xml:space="preserve">Manchon coulissante </t>
  </si>
  <si>
    <t>Kit bonhomme</t>
  </si>
  <si>
    <t>Quatre patins GM et PM</t>
  </si>
  <si>
    <t>Frais pièce</t>
  </si>
  <si>
    <t>2 boites de baguettes</t>
  </si>
  <si>
    <t>5397tak</t>
  </si>
  <si>
    <t>Pompe de gavage Axor</t>
  </si>
  <si>
    <t>Visite technique</t>
  </si>
  <si>
    <t>ex3417tal</t>
  </si>
  <si>
    <t>1ere partie deux vannes de dépotage(4 pieces au total)</t>
  </si>
  <si>
    <t>329/11</t>
  </si>
  <si>
    <t>2465UD</t>
  </si>
  <si>
    <t>Mourchidi</t>
  </si>
  <si>
    <t>327/11</t>
  </si>
  <si>
    <t>9179TBL</t>
  </si>
  <si>
    <t>Hyacinthe</t>
  </si>
  <si>
    <t>Vitre portière droite</t>
  </si>
  <si>
    <t>328/11</t>
  </si>
  <si>
    <t xml:space="preserve">Deux parehuiles </t>
  </si>
  <si>
    <t>Frais envoi roulement</t>
  </si>
  <si>
    <t>Besady</t>
  </si>
  <si>
    <t>Frais envoi pièce</t>
  </si>
  <si>
    <t>5397TAK</t>
  </si>
  <si>
    <t>Tube pour renfort</t>
  </si>
  <si>
    <t>sanifer</t>
  </si>
  <si>
    <t>SOS</t>
  </si>
  <si>
    <t xml:space="preserve"> 6 Pares flamme et joints lunette</t>
  </si>
  <si>
    <t>Repas et crédit</t>
  </si>
  <si>
    <t>Globe de phare complet</t>
  </si>
  <si>
    <t xml:space="preserve">Cahier de transmission, envoi </t>
  </si>
  <si>
    <t>Deux axes fusés (Vente entre temps chez Cpl)</t>
  </si>
  <si>
    <t>Kit embrayage Nissan 3di</t>
  </si>
  <si>
    <t xml:space="preserve"> Deux silent bloc barre Stab</t>
  </si>
  <si>
    <t>Trois calle rehausse 4*4</t>
  </si>
  <si>
    <t>CMD PDG</t>
  </si>
  <si>
    <t>Etrier de frein arrière Sitrak</t>
  </si>
  <si>
    <t>Plaquette de frein origine</t>
  </si>
  <si>
    <t>PARTEAM</t>
  </si>
  <si>
    <t xml:space="preserve">Oclin </t>
  </si>
  <si>
    <t>Frais train avant</t>
  </si>
  <si>
    <t>7873ME</t>
  </si>
  <si>
    <t>Renaud</t>
  </si>
  <si>
    <t>Permutation pneus</t>
  </si>
  <si>
    <t>6065tbh</t>
  </si>
  <si>
    <t>Réparation Pneus</t>
  </si>
  <si>
    <t>Courroie de distribution Nissan Serena</t>
  </si>
  <si>
    <t>NEW REMORQUE</t>
  </si>
  <si>
    <t>Deuxième commande d'urgence</t>
  </si>
  <si>
    <t>6016TBJ</t>
  </si>
  <si>
    <t>Feu arrière gauche</t>
  </si>
  <si>
    <t>Deux verres gauche globe DXI</t>
  </si>
  <si>
    <t>Deux verres droite globe DXI</t>
  </si>
  <si>
    <t>Frais papier</t>
  </si>
  <si>
    <t>Planservice</t>
  </si>
  <si>
    <t xml:space="preserve">Pompe de gavage </t>
  </si>
  <si>
    <t>Filtre decanateur</t>
  </si>
  <si>
    <t>Chamsul</t>
  </si>
  <si>
    <t>SPL</t>
  </si>
  <si>
    <t xml:space="preserve">Visite permis </t>
  </si>
  <si>
    <t>CIM</t>
  </si>
  <si>
    <t>Deux amortisseurs avant</t>
  </si>
  <si>
    <t>Frais mdvr+ document</t>
  </si>
  <si>
    <t>7998ME</t>
  </si>
  <si>
    <t>Alain</t>
  </si>
  <si>
    <t>Commande arret d'urgence</t>
  </si>
  <si>
    <t>Confection porte roue de secours</t>
  </si>
  <si>
    <t>Khaleba</t>
  </si>
  <si>
    <t>8376DJ</t>
  </si>
  <si>
    <t>8316DJ</t>
  </si>
  <si>
    <t>Fournitures pour porte roue de secours</t>
  </si>
  <si>
    <t>1883/1885TCD</t>
  </si>
  <si>
    <t>Visite exticteurs</t>
  </si>
  <si>
    <t>Deux plaques feu et environnement</t>
  </si>
  <si>
    <t>Modification vanne de dépotage</t>
  </si>
  <si>
    <t>Boite de baguette</t>
  </si>
  <si>
    <t>Assurance</t>
  </si>
  <si>
    <t>Impression dossier chauffeur</t>
  </si>
  <si>
    <t>Envoi pièce via Besady plus</t>
  </si>
  <si>
    <t>3209TCD</t>
  </si>
  <si>
    <t>Montage kit essieux et essieux</t>
  </si>
  <si>
    <t>Zalin</t>
  </si>
  <si>
    <t>Confection reduction vanne</t>
  </si>
  <si>
    <t>Plaque numéro</t>
  </si>
  <si>
    <t>8455DJ</t>
  </si>
  <si>
    <t>Diego</t>
  </si>
  <si>
    <t>Envoi papier Shacman</t>
  </si>
  <si>
    <t>Frais nanatitra pneus</t>
  </si>
  <si>
    <t>0301TBB</t>
  </si>
  <si>
    <t>6065TBH</t>
  </si>
  <si>
    <t>Olivier</t>
  </si>
  <si>
    <t>Réparation et nettoyage reservoir + fourniture</t>
  </si>
  <si>
    <t>Envoi clé bleu+fa cpl+capteur sitrak</t>
  </si>
  <si>
    <t>8455DJ/1883TCD</t>
  </si>
  <si>
    <t xml:space="preserve">Confection cale </t>
  </si>
  <si>
    <t>Victor</t>
  </si>
  <si>
    <t>Modification plaque de tare</t>
  </si>
  <si>
    <t>Romeo(0388267736)</t>
  </si>
  <si>
    <t>TAFARA</t>
  </si>
  <si>
    <t>Frais pièce d'ambanja</t>
  </si>
  <si>
    <t>Frais pièce compresseur</t>
  </si>
  <si>
    <t>1883TCD</t>
  </si>
  <si>
    <t>Autocollant adresse et mailo sy mitandrina</t>
  </si>
  <si>
    <t>Autocollant mailo sy mitandrina</t>
  </si>
  <si>
    <t>Autocollant portière</t>
  </si>
  <si>
    <t>33782wwt</t>
  </si>
  <si>
    <t>Rajout huile boite de vitesse</t>
  </si>
  <si>
    <t>Qcie</t>
  </si>
  <si>
    <t>Autocollant plaque de tare</t>
  </si>
  <si>
    <t>Viste technique</t>
  </si>
  <si>
    <t>DGSR</t>
  </si>
  <si>
    <t>Décoffrage radiateur</t>
  </si>
  <si>
    <t>00000000000000000000000000000000000000000000000000000000000000000000000000000000000000000000,,,,,,,,,,,,,,,,,,,,,,,,,,,,,,,,,,,,,00,°</t>
  </si>
  <si>
    <t>Attestation extincteur</t>
  </si>
  <si>
    <t>Eurotech</t>
  </si>
  <si>
    <t>Colonne1</t>
  </si>
  <si>
    <t>Tuyau de 06 pour raccord commande clapet</t>
  </si>
  <si>
    <t>TPL</t>
  </si>
  <si>
    <t xml:space="preserve">Meche et rivet pour pose de divers plaques </t>
  </si>
  <si>
    <t>Frais pièce boite</t>
  </si>
  <si>
    <t>Main d œuvre remplacement kit</t>
  </si>
  <si>
    <t>Naina</t>
  </si>
  <si>
    <t>Repas et credit deux semaines</t>
  </si>
  <si>
    <t>Finaritra pièce</t>
  </si>
  <si>
    <t>Frais farine complète via Antsirabe</t>
  </si>
  <si>
    <t>Remplacement kit embrayage Mapa</t>
  </si>
  <si>
    <t>Frais poste soudure</t>
  </si>
  <si>
    <t>Frais pièce et documents</t>
  </si>
  <si>
    <t>Fil et plomb</t>
  </si>
  <si>
    <t>Indemnités SML et LP</t>
  </si>
  <si>
    <t>8376/8455DJ</t>
  </si>
  <si>
    <t>Courroie Nissan Serena</t>
  </si>
  <si>
    <t>smi</t>
  </si>
  <si>
    <t>Pare huile Serena</t>
  </si>
  <si>
    <t>Frais joint chambre groupe</t>
  </si>
  <si>
    <t>3697TBV</t>
  </si>
  <si>
    <t>5723tbh</t>
  </si>
  <si>
    <t>Visite extincteur</t>
  </si>
  <si>
    <t>Frais pièce choco et gelatine 15kg</t>
  </si>
  <si>
    <t>1386tbf</t>
  </si>
  <si>
    <t>Emetteur d'embrayage</t>
  </si>
  <si>
    <t>131/12</t>
  </si>
  <si>
    <t xml:space="preserve">Frais piece </t>
  </si>
  <si>
    <t>129/12</t>
  </si>
  <si>
    <t>8866tav</t>
  </si>
  <si>
    <t>Zeze</t>
  </si>
  <si>
    <t>Hassan</t>
  </si>
  <si>
    <t>Qie</t>
  </si>
  <si>
    <t>Anti derapant</t>
  </si>
  <si>
    <t>Isotry</t>
  </si>
  <si>
    <t>Tube pour modification vanne</t>
  </si>
  <si>
    <t>6 tiges filté et accesoires</t>
  </si>
  <si>
    <t>Ad CRBC</t>
  </si>
  <si>
    <t xml:space="preserve">Modification train avant </t>
  </si>
  <si>
    <t>Trousse de secours</t>
  </si>
  <si>
    <t>Bob Tl</t>
  </si>
  <si>
    <t>Commande vitesse Atego</t>
  </si>
  <si>
    <t>345/12</t>
  </si>
  <si>
    <t>Capteur kilometrique</t>
  </si>
  <si>
    <t>5723TBH</t>
  </si>
  <si>
    <t>dgsr</t>
  </si>
  <si>
    <t>Deux indemnités LP suite pb de porte niveau</t>
  </si>
  <si>
    <t>Chene +cadenas pour sellette</t>
  </si>
  <si>
    <t>ACC PDG</t>
  </si>
  <si>
    <t>Catalyseur pour resine</t>
  </si>
  <si>
    <t>Impression doc chaufeur</t>
  </si>
  <si>
    <t>Credit et repas</t>
  </si>
  <si>
    <t>342/12</t>
  </si>
  <si>
    <t>9095TBV</t>
  </si>
  <si>
    <t>Jaona</t>
  </si>
  <si>
    <t>Filtre dessicateur</t>
  </si>
  <si>
    <t>341/12</t>
  </si>
  <si>
    <t>2463UD</t>
  </si>
  <si>
    <t>Norbert</t>
  </si>
  <si>
    <t>355/12</t>
  </si>
  <si>
    <t>6272TBL</t>
  </si>
  <si>
    <t xml:space="preserve">Kit axe ressort </t>
  </si>
  <si>
    <t>354/12</t>
  </si>
  <si>
    <t>8532tbu</t>
  </si>
  <si>
    <t>Ressort arrière complet</t>
  </si>
  <si>
    <t>Main d'œuvre tolier (réparation rouille)</t>
  </si>
  <si>
    <t>Emetteur d'embrayage SITRAK</t>
  </si>
  <si>
    <t>Plateau d'embrayage Actros</t>
  </si>
  <si>
    <t>Alternateur complet Sitrak</t>
  </si>
  <si>
    <t>7222ah</t>
  </si>
  <si>
    <t>Gasoil camion Miray Trans  Habibo</t>
  </si>
  <si>
    <t>Tableau de bord complet (Infraction récidive)Suivant mail Mr HERY ce jour)</t>
  </si>
  <si>
    <t>003/TAN</t>
  </si>
  <si>
    <t>Tana</t>
  </si>
  <si>
    <t>Capteur kilometrique Origine</t>
  </si>
  <si>
    <t>004/TAN</t>
  </si>
  <si>
    <t>4 clapets de fond</t>
  </si>
  <si>
    <t>Loocked réparation récepteur embrayage</t>
  </si>
  <si>
    <t>François</t>
  </si>
  <si>
    <t>Main d'œuvre réparation embrayage</t>
  </si>
  <si>
    <t>4828ME</t>
  </si>
  <si>
    <t>Capteur de pression</t>
  </si>
  <si>
    <t>Nécessaire culasse compresseur</t>
  </si>
  <si>
    <t>Boulon clapet de fond</t>
  </si>
  <si>
    <t>Deux boutons arret d'urgence</t>
  </si>
  <si>
    <t>SS</t>
  </si>
  <si>
    <t>Zo LP</t>
  </si>
  <si>
    <t>ADVISORY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</si>
</sst>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"/>
    <numFmt numFmtId="165" formatCode="#,##0\ _€"/>
  </numFmts>
  <fonts count="11" x14ac:knownFonts="1">
    <font>
      <sz val="11"/>
      <color rgb="FF000000"/>
      <name val="Calibri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</font>
    <font>
      <sz val="14"/>
      <name val="Calibri"/>
      <scheme val="minor"/>
    </font>
    <font>
      <sz val="14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18" fontId="2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165" fontId="2" fillId="2" borderId="8" xfId="0" applyNumberFormat="1" applyFont="1" applyFill="1" applyBorder="1" applyAlignment="1">
      <alignment horizontal="center" vertical="center"/>
    </xf>
    <xf numFmtId="165" fontId="1" fillId="0" borderId="0" xfId="0" applyNumberFormat="1" applyFont="1"/>
    <xf numFmtId="11" fontId="2" fillId="0" borderId="0" xfId="0" applyNumberFormat="1" applyFont="1"/>
    <xf numFmtId="11" fontId="1" fillId="0" borderId="0" xfId="0" applyNumberFormat="1" applyFont="1"/>
    <xf numFmtId="20" fontId="1" fillId="0" borderId="0" xfId="0" applyNumberFormat="1" applyFont="1"/>
    <xf numFmtId="3" fontId="1" fillId="0" borderId="0" xfId="0" applyNumberFormat="1" applyFont="1"/>
    <xf numFmtId="0" fontId="3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0" fillId="0" borderId="0" xfId="0" applyFont="1"/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3" fontId="6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2" fillId="2" borderId="8" xfId="0" applyNumberFormat="1" applyFont="1" applyFill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5" fontId="3" fillId="0" borderId="8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top"/>
    </xf>
    <xf numFmtId="0" fontId="10" fillId="0" borderId="5" xfId="0" applyFont="1" applyBorder="1" applyAlignment="1">
      <alignment horizontal="center"/>
    </xf>
    <xf numFmtId="3" fontId="9" fillId="0" borderId="5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316"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8D8D8"/>
          <bgColor rgb="FFD8D8D8"/>
        </patternFill>
      </fill>
    </dxf>
  </dxfs>
  <tableStyles count="1" defaultTableStyle="TableStyleMedium2" defaultPivotStyle="PivotStyleLight16">
    <tableStyle name=" 1705-style" pivot="0" count="2">
      <tableStyleElement type="firstRowStripe" dxfId="315"/>
      <tableStyleElement type="secondRowStripe" dxfId="3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</xdr:row>
      <xdr:rowOff>38100</xdr:rowOff>
    </xdr:from>
    <xdr:ext cx="1647825" cy="466725"/>
    <xdr:pic>
      <xdr:nvPicPr>
        <xdr:cNvPr id="2" name="image17.jpg">
          <a:extLst>
            <a:ext uri="{FF2B5EF4-FFF2-40B4-BE49-F238E27FC236}">
              <a16:creationId xmlns:a16="http://schemas.microsoft.com/office/drawing/2014/main" id="{94DF45CA-F8DF-43BB-BA9C-BA8393843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76225"/>
          <a:ext cx="1647825" cy="466725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92122232426272829303332343536373839404142434746484950515253545556575859606162636465666768697071727374757677787980818283848687888990919293949596979899100101102103104105106107108109" displayName="Table_192122232426272829303332343536373839404142434746484950515253545556575859606162636465666768697071727374757677787980818283848687888990919293949596979899100101102103104105106107108109" ref="B10:I20" headerRowDxfId="313" dataDxfId="311" totalsRowDxfId="309" headerRowBorderDxfId="312" tableBorderDxfId="310">
  <tableColumns count="8">
    <tableColumn id="1" name="DATE" dataDxfId="308"/>
    <tableColumn id="2" name="REF COM" dataDxfId="307"/>
    <tableColumn id="3" name="LOCALITES" dataDxfId="306"/>
    <tableColumn id="4" name="VEHICULES" dataDxfId="305"/>
    <tableColumn id="5" name="CHAUFFEUR" dataDxfId="304"/>
    <tableColumn id="6" name="DEPENSES" dataDxfId="303"/>
    <tableColumn id="7" name="FOURNISSEUR" dataDxfId="302"/>
    <tableColumn id="8" name="MONTANT" dataDxfId="301"/>
  </tableColumns>
  <tableStyleInfo name=" 1705-style" showFirstColumn="1" showLastColumn="1" showRowStripes="1" showColumnStripes="0"/>
</table>
</file>

<file path=xl/tables/table10.xml><?xml version="1.0" encoding="utf-8"?>
<table xmlns="http://schemas.openxmlformats.org/spreadsheetml/2006/main" id="10" name="Table_19212223242627282930333234353637383940414243474648495051525354555657585960616263646566676869707172737475767778798081828384868788899091929394959697989910010110210310410510610710810934567891011" displayName="Table_19212223242627282930333234353637383940414243474648495051525354555657585960616263646566676869707172737475767778798081828384868788899091929394959697989910010110210310410510610710810934567891011" ref="B10:I23" headerRowDxfId="196" dataDxfId="194" totalsRowDxfId="192" headerRowBorderDxfId="195" tableBorderDxfId="193">
  <tableColumns count="8">
    <tableColumn id="1" name="DATE" dataDxfId="191"/>
    <tableColumn id="2" name="REF COM" dataDxfId="190"/>
    <tableColumn id="3" name="LOCALITES" dataDxfId="189"/>
    <tableColumn id="4" name="VEHICULES" dataDxfId="188"/>
    <tableColumn id="5" name="CHAUFFEUR" dataDxfId="187"/>
    <tableColumn id="6" name="DEPENSES" dataDxfId="186"/>
    <tableColumn id="7" name="FOURNISSEUR" dataDxfId="185"/>
    <tableColumn id="8" name="MONTANT" dataDxfId="184"/>
  </tableColumns>
  <tableStyleInfo name=" 1705-style" showFirstColumn="1" showLastColumn="1" showRowStripes="1" showColumnStripes="0"/>
</table>
</file>

<file path=xl/tables/table11.xml><?xml version="1.0" encoding="utf-8"?>
<table xmlns="http://schemas.openxmlformats.org/spreadsheetml/2006/main" id="11" name="Table_1921222324262728293033323435363738394041424347464849505152535455565758596061626364656667686970717273747576777879808182838486878889909192939495969798991001011021031041051061071081093456789101112" displayName="Table_1921222324262728293033323435363738394041424347464849505152535455565758596061626364656667686970717273747576777879808182838486878889909192939495969798991001011021031041051061071081093456789101112" ref="B10:I24" headerRowDxfId="183" dataDxfId="181" totalsRowDxfId="179" headerRowBorderDxfId="182" tableBorderDxfId="180">
  <tableColumns count="8">
    <tableColumn id="1" name="DATE" dataDxfId="178"/>
    <tableColumn id="2" name="REF COM" dataDxfId="177"/>
    <tableColumn id="3" name="LOCALITES" dataDxfId="176"/>
    <tableColumn id="4" name="VEHICULES" dataDxfId="175"/>
    <tableColumn id="5" name="CHAUFFEUR" dataDxfId="174"/>
    <tableColumn id="6" name="DEPENSES" dataDxfId="173"/>
    <tableColumn id="7" name="FOURNISSEUR" dataDxfId="172"/>
    <tableColumn id="8" name="MONTANT" dataDxfId="171"/>
  </tableColumns>
  <tableStyleInfo name=" 1705-style" showFirstColumn="1" showLastColumn="1" showRowStripes="1" showColumnStripes="0"/>
</table>
</file>

<file path=xl/tables/table12.xml><?xml version="1.0" encoding="utf-8"?>
<table xmlns="http://schemas.openxmlformats.org/spreadsheetml/2006/main" id="12" name="Table_192122232426272829303332343536373839404142434746484950515253545556575859606162636465666768697071727374757677787980818283848687888990919293949596979899100101102103104105106107108109345678910111213" displayName="Table_192122232426272829303332343536373839404142434746484950515253545556575859606162636465666768697071727374757677787980818283848687888990919293949596979899100101102103104105106107108109345678910111213" ref="B10:I18" headerRowDxfId="170" dataDxfId="168" totalsRowDxfId="166" headerRowBorderDxfId="169" tableBorderDxfId="167">
  <tableColumns count="8">
    <tableColumn id="1" name="DATE" dataDxfId="165"/>
    <tableColumn id="2" name="REF COM" dataDxfId="164"/>
    <tableColumn id="3" name="LOCALITES" dataDxfId="163"/>
    <tableColumn id="4" name="VEHICULES" dataDxfId="162"/>
    <tableColumn id="5" name="CHAUFFEUR" dataDxfId="161"/>
    <tableColumn id="6" name="DEPENSES" dataDxfId="160"/>
    <tableColumn id="7" name="FOURNISSEUR" dataDxfId="159"/>
    <tableColumn id="8" name="MONTANT" dataDxfId="158"/>
  </tableColumns>
  <tableStyleInfo name=" 1705-style" showFirstColumn="1" showLastColumn="1" showRowStripes="1" showColumnStripes="0"/>
</table>
</file>

<file path=xl/tables/table13.xml><?xml version="1.0" encoding="utf-8"?>
<table xmlns="http://schemas.openxmlformats.org/spreadsheetml/2006/main" id="13" name="Table_19212223242627282930333234353637383940414243474648495051525354555657585960616263646566676869707172737475767778798081828384868788899091929394959697989910010110210310410510610710810934567891011121314" displayName="Table_19212223242627282930333234353637383940414243474648495051525354555657585960616263646566676869707172737475767778798081828384868788899091929394959697989910010110210310410510610710810934567891011121314" ref="B10:I16" headerRowDxfId="157" dataDxfId="155" totalsRowDxfId="153" headerRowBorderDxfId="156" tableBorderDxfId="154">
  <tableColumns count="8">
    <tableColumn id="1" name="DATE" dataDxfId="152"/>
    <tableColumn id="2" name="REF COM" dataDxfId="151"/>
    <tableColumn id="3" name="LOCALITES" dataDxfId="150"/>
    <tableColumn id="4" name="VEHICULES" dataDxfId="149"/>
    <tableColumn id="5" name="CHAUFFEUR" dataDxfId="148"/>
    <tableColumn id="6" name="DEPENSES" dataDxfId="147"/>
    <tableColumn id="7" name="FOURNISSEUR" dataDxfId="146"/>
    <tableColumn id="8" name="MONTANT" dataDxfId="145"/>
  </tableColumns>
  <tableStyleInfo name=" 1705-style" showFirstColumn="1" showLastColumn="1" showRowStripes="1" showColumnStripes="0"/>
</table>
</file>

<file path=xl/tables/table14.xml><?xml version="1.0" encoding="utf-8"?>
<table xmlns="http://schemas.openxmlformats.org/spreadsheetml/2006/main" id="14" name="Table_1921222324262728293033323435363738394041424347464849505152535455565758596061626364656667686970717273747576777879808182838486878889909192939495969798991001011021031041051061071081093456789101112131415" displayName="Table_1921222324262728293033323435363738394041424347464849505152535455565758596061626364656667686970717273747576777879808182838486878889909192939495969798991001011021031041051061071081093456789101112131415" ref="B10:I22" headerRowDxfId="144" dataDxfId="142" totalsRowDxfId="140" headerRowBorderDxfId="143" tableBorderDxfId="141">
  <tableColumns count="8">
    <tableColumn id="1" name="DATE" dataDxfId="139"/>
    <tableColumn id="2" name="REF COM" dataDxfId="138"/>
    <tableColumn id="3" name="LOCALITES" dataDxfId="137"/>
    <tableColumn id="4" name="VEHICULES" dataDxfId="136"/>
    <tableColumn id="5" name="CHAUFFEUR" dataDxfId="135"/>
    <tableColumn id="6" name="DEPENSES" dataDxfId="134"/>
    <tableColumn id="7" name="FOURNISSEUR" dataDxfId="133"/>
    <tableColumn id="8" name="MONTANT" dataDxfId="132"/>
  </tableColumns>
  <tableStyleInfo name=" 1705-style" showFirstColumn="1" showLastColumn="1" showRowStripes="1" showColumnStripes="0"/>
</table>
</file>

<file path=xl/tables/table15.xml><?xml version="1.0" encoding="utf-8"?>
<table xmlns="http://schemas.openxmlformats.org/spreadsheetml/2006/main" id="15" name="Table_192122232426272829303332343536373839404142434746484950515253545556575859606162636465666768697071727374757677787980818283848687888990919293949596979899100101102103104105106107108109345678910111213141516" displayName="Table_192122232426272829303332343536373839404142434746484950515253545556575859606162636465666768697071727374757677787980818283848687888990919293949596979899100101102103104105106107108109345678910111213141516" ref="B10:J23" headerRowDxfId="131" dataDxfId="129" totalsRowDxfId="127" headerRowBorderDxfId="130" tableBorderDxfId="128">
  <tableColumns count="9">
    <tableColumn id="1" name="DATE" dataDxfId="126"/>
    <tableColumn id="2" name="REF COM" dataDxfId="125"/>
    <tableColumn id="3" name="LOCALITES" dataDxfId="124"/>
    <tableColumn id="4" name="VEHICULES" dataDxfId="123"/>
    <tableColumn id="5" name="CHAUFFEUR" dataDxfId="122"/>
    <tableColumn id="6" name="DEPENSES" dataDxfId="121"/>
    <tableColumn id="7" name="FOURNISSEUR" dataDxfId="120"/>
    <tableColumn id="8" name="MONTANT" dataDxfId="119"/>
    <tableColumn id="9" name="Colonne1" dataDxfId="118" totalsRowDxfId="117"/>
  </tableColumns>
  <tableStyleInfo name=" 1705-style" showFirstColumn="1" showLastColumn="1" showRowStripes="1" showColumnStripes="0"/>
</table>
</file>

<file path=xl/tables/table16.xml><?xml version="1.0" encoding="utf-8"?>
<table xmlns="http://schemas.openxmlformats.org/spreadsheetml/2006/main" id="16" name="Table_19212223242627282930333234353637383940414243474648495051525354555657585960616263646566676869707172737475767778798081828384868788899091929394959697989910010110210310410510610710810934567891011121314151617" displayName="Table_19212223242627282930333234353637383940414243474648495051525354555657585960616263646566676869707172737475767778798081828384868788899091929394959697989910010110210310410510610710810934567891011121314151617" ref="B10:I20" headerRowDxfId="116" dataDxfId="114" totalsRowDxfId="112" headerRowBorderDxfId="115" tableBorderDxfId="113">
  <tableColumns count="8">
    <tableColumn id="1" name="DATE" dataDxfId="111"/>
    <tableColumn id="2" name="REF COM" dataDxfId="110"/>
    <tableColumn id="3" name="LOCALITES" dataDxfId="109"/>
    <tableColumn id="4" name="VEHICULES" dataDxfId="108"/>
    <tableColumn id="5" name="CHAUFFEUR" dataDxfId="107"/>
    <tableColumn id="6" name="DEPENSES" dataDxfId="106"/>
    <tableColumn id="7" name="FOURNISSEUR" dataDxfId="105"/>
    <tableColumn id="8" name="MONTANT" dataDxfId="104"/>
  </tableColumns>
  <tableStyleInfo name=" 1705-style" showFirstColumn="1" showLastColumn="1" showRowStripes="1" showColumnStripes="0"/>
</table>
</file>

<file path=xl/tables/table17.xml><?xml version="1.0" encoding="utf-8"?>
<table xmlns="http://schemas.openxmlformats.org/spreadsheetml/2006/main" id="17" name="Table_1921222324262728293033323435363738394041424347464849505152535455565758596061626364656667686970717273747576777879808182838486878889909192939495969798991001011021031041051061071081093456789101112131415161718" displayName="Table_1921222324262728293033323435363738394041424347464849505152535455565758596061626364656667686970717273747576777879808182838486878889909192939495969798991001011021031041051061071081093456789101112131415161718" ref="B10:I21" headerRowDxfId="103" dataDxfId="101" totalsRowDxfId="99" headerRowBorderDxfId="102" tableBorderDxfId="100">
  <tableColumns count="8">
    <tableColumn id="1" name="DATE" dataDxfId="98"/>
    <tableColumn id="2" name="REF COM" dataDxfId="97"/>
    <tableColumn id="3" name="LOCALITES" dataDxfId="96"/>
    <tableColumn id="4" name="VEHICULES" dataDxfId="95"/>
    <tableColumn id="5" name="CHAUFFEUR" dataDxfId="94"/>
    <tableColumn id="6" name="DEPENSES" dataDxfId="93"/>
    <tableColumn id="7" name="FOURNISSEUR" dataDxfId="92"/>
    <tableColumn id="8" name="MONTANT" dataDxfId="91"/>
  </tableColumns>
  <tableStyleInfo name=" 1705-style" showFirstColumn="1" showLastColumn="1" showRowStripes="1" showColumnStripes="0"/>
</table>
</file>

<file path=xl/tables/table18.xml><?xml version="1.0" encoding="utf-8"?>
<table xmlns="http://schemas.openxmlformats.org/spreadsheetml/2006/main" id="18" name="Table_192122232426272829303332343536373839404142434746484950515253545556575859606162636465666768697071727374757677787980818283848687888990919293949596979899100101102103104105106107108109345678910111213141516171819" displayName="Table_192122232426272829303332343536373839404142434746484950515253545556575859606162636465666768697071727374757677787980818283848687888990919293949596979899100101102103104105106107108109345678910111213141516171819" ref="B10:I23" headerRowDxfId="90" dataDxfId="88" totalsRowDxfId="86" headerRowBorderDxfId="89" tableBorderDxfId="87">
  <tableColumns count="8">
    <tableColumn id="1" name="DATE" dataDxfId="85"/>
    <tableColumn id="2" name="REF COM" dataDxfId="84"/>
    <tableColumn id="3" name="LOCALITES" dataDxfId="83"/>
    <tableColumn id="4" name="VEHICULES" dataDxfId="82"/>
    <tableColumn id="5" name="CHAUFFEUR" dataDxfId="81"/>
    <tableColumn id="6" name="DEPENSES" dataDxfId="80"/>
    <tableColumn id="7" name="FOURNISSEUR" dataDxfId="79"/>
    <tableColumn id="8" name="MONTANT" dataDxfId="78"/>
  </tableColumns>
  <tableStyleInfo name=" 1705-style" showFirstColumn="1" showLastColumn="1" showRowStripes="1" showColumnStripes="0"/>
</table>
</file>

<file path=xl/tables/table19.xml><?xml version="1.0" encoding="utf-8"?>
<table xmlns="http://schemas.openxmlformats.org/spreadsheetml/2006/main" id="19" name="Table_19212223242627282930333234353637383940414243474648495051525354555657585960616263646566676869707172737475767778798081828384868788899091929394959697989910010110210310410510610710810934567820" displayName="Table_19212223242627282930333234353637383940414243474648495051525354555657585960616263646566676869707172737475767778798081828384868788899091929394959697989910010110210310410510610710810934567820" ref="B10:I18" headerRowDxfId="77" dataDxfId="75" totalsRowDxfId="73" headerRowBorderDxfId="76" tableBorderDxfId="74">
  <tableColumns count="8">
    <tableColumn id="1" name="DATE" dataDxfId="72"/>
    <tableColumn id="2" name="REF COM" dataDxfId="71"/>
    <tableColumn id="3" name="LOCALITES" dataDxfId="70"/>
    <tableColumn id="4" name="VEHICULES" dataDxfId="69"/>
    <tableColumn id="5" name="CHAUFFEUR" dataDxfId="68"/>
    <tableColumn id="6" name="DEPENSES" dataDxfId="67"/>
    <tableColumn id="7" name="FOURNISSEUR" dataDxfId="66"/>
    <tableColumn id="8" name="MONTANT" dataDxfId="65"/>
  </tableColumns>
  <tableStyleInfo name=" 1705-style" showFirstColumn="1" showLastColumn="1" showRowStripes="1" showColumnStripes="0"/>
</table>
</file>

<file path=xl/tables/table2.xml><?xml version="1.0" encoding="utf-8"?>
<table xmlns="http://schemas.openxmlformats.org/spreadsheetml/2006/main" id="2" name="Table_1921222324262728293033323435363738394041424347464849505152535455565758596061626364656667686970717273747576777879808182838486878889909192939495969798991001011021031041051061071081093" displayName="Table_1921222324262728293033323435363738394041424347464849505152535455565758596061626364656667686970717273747576777879808182838486878889909192939495969798991001011021031041051061071081093" ref="B10:I23" headerRowDxfId="300" dataDxfId="298" totalsRowDxfId="296" headerRowBorderDxfId="299" tableBorderDxfId="297">
  <tableColumns count="8">
    <tableColumn id="1" name="DATE" dataDxfId="295"/>
    <tableColumn id="2" name="REF COM" dataDxfId="294"/>
    <tableColumn id="3" name="LOCALITES" dataDxfId="293"/>
    <tableColumn id="4" name="VEHICULES" dataDxfId="292"/>
    <tableColumn id="5" name="CHAUFFEUR" dataDxfId="291"/>
    <tableColumn id="6" name="DEPENSES" dataDxfId="290"/>
    <tableColumn id="7" name="FOURNISSEUR" dataDxfId="289"/>
    <tableColumn id="8" name="MONTANT" dataDxfId="288"/>
  </tableColumns>
  <tableStyleInfo name=" 1705-style" showFirstColumn="1" showLastColumn="1" showRowStripes="1" showColumnStripes="0"/>
</table>
</file>

<file path=xl/tables/table20.xml><?xml version="1.0" encoding="utf-8"?>
<table xmlns="http://schemas.openxmlformats.org/spreadsheetml/2006/main" id="20" name="Table_1921222324262728293033323435363738394041424347464849505152535455565758596061626364656667686970717273747576777879808182838486878889909192939495969798991001011021031041051061071081093456782021" displayName="Table_1921222324262728293033323435363738394041424347464849505152535455565758596061626364656667686970717273747576777879808182838486878889909192939495969798991001011021031041051061071081093456782021" ref="B10:I19" headerRowDxfId="64" dataDxfId="62" totalsRowDxfId="60" headerRowBorderDxfId="63" tableBorderDxfId="61">
  <tableColumns count="8">
    <tableColumn id="1" name="DATE" dataDxfId="59"/>
    <tableColumn id="2" name="REF COM" dataDxfId="58"/>
    <tableColumn id="3" name="LOCALITES" dataDxfId="57"/>
    <tableColumn id="4" name="VEHICULES" dataDxfId="56"/>
    <tableColumn id="5" name="CHAUFFEUR" dataDxfId="55"/>
    <tableColumn id="6" name="DEPENSES" dataDxfId="54"/>
    <tableColumn id="7" name="FOURNISSEUR" dataDxfId="53"/>
    <tableColumn id="8" name="MONTANT" dataDxfId="52"/>
  </tableColumns>
  <tableStyleInfo name=" 1705-style" showFirstColumn="1" showLastColumn="1" showRowStripes="1" showColumnStripes="0"/>
</table>
</file>

<file path=xl/tables/table21.xml><?xml version="1.0" encoding="utf-8"?>
<table xmlns="http://schemas.openxmlformats.org/spreadsheetml/2006/main" id="21" name="Table_192122232426272829303332343536373839404142434746484950515253545556575859606162636465666768697071727374757677787980818283848687888990919293949596979899100101102103104105106107108109345678202122" displayName="Table_192122232426272829303332343536373839404142434746484950515253545556575859606162636465666768697071727374757677787980818283848687888990919293949596979899100101102103104105106107108109345678202122" ref="B10:I21" headerRowDxfId="51" dataDxfId="49" totalsRowDxfId="47" headerRowBorderDxfId="50" tableBorderDxfId="48">
  <tableColumns count="8">
    <tableColumn id="1" name="DATE" dataDxfId="46"/>
    <tableColumn id="2" name="REF COM" dataDxfId="45"/>
    <tableColumn id="3" name="LOCALITES" dataDxfId="44"/>
    <tableColumn id="4" name="VEHICULES" dataDxfId="43"/>
    <tableColumn id="5" name="CHAUFFEUR" dataDxfId="42"/>
    <tableColumn id="6" name="DEPENSES" dataDxfId="41"/>
    <tableColumn id="7" name="FOURNISSEUR" dataDxfId="40"/>
    <tableColumn id="8" name="MONTANT" dataDxfId="39"/>
  </tableColumns>
  <tableStyleInfo name=" 1705-style" showFirstColumn="1" showLastColumn="1" showRowStripes="1" showColumnStripes="0"/>
</table>
</file>

<file path=xl/tables/table22.xml><?xml version="1.0" encoding="utf-8"?>
<table xmlns="http://schemas.openxmlformats.org/spreadsheetml/2006/main" id="22" name="Table_19212223242627282930333234353637383940414243474648495051525354555657585960616263646566676869707172737475767778798081828384868788899091929394959697989910010110210310410510610710810934567820212223" displayName="Table_19212223242627282930333234353637383940414243474648495051525354555657585960616263646566676869707172737475767778798081828384868788899091929394959697989910010110210310410510610710810934567820212223" ref="B10:I19" headerRowDxfId="38" dataDxfId="36" totalsRowDxfId="34" headerRowBorderDxfId="37" tableBorderDxfId="35">
  <tableColumns count="8">
    <tableColumn id="1" name="DATE" dataDxfId="33"/>
    <tableColumn id="2" name="REF COM" dataDxfId="32"/>
    <tableColumn id="3" name="LOCALITES" dataDxfId="31"/>
    <tableColumn id="4" name="VEHICULES" dataDxfId="30"/>
    <tableColumn id="5" name="CHAUFFEUR" dataDxfId="29"/>
    <tableColumn id="6" name="DEPENSES" dataDxfId="28"/>
    <tableColumn id="7" name="FOURNISSEUR" dataDxfId="27"/>
    <tableColumn id="8" name="MONTANT" dataDxfId="26"/>
  </tableColumns>
  <tableStyleInfo name=" 1705-style" showFirstColumn="1" showLastColumn="1" showRowStripes="1" showColumnStripes="0"/>
</table>
</file>

<file path=xl/tables/table23.xml><?xml version="1.0" encoding="utf-8"?>
<table xmlns="http://schemas.openxmlformats.org/spreadsheetml/2006/main" id="23" name="Table_1921222324262728293033323435363738394041424347464849505152535455565758596061626364656667686970717273747576777879808182838486878889909192939495969798991001011021031041051061071081093456782021222324" displayName="Table_1921222324262728293033323435363738394041424347464849505152535455565758596061626364656667686970717273747576777879808182838486878889909192939495969798991001011021031041051061071081093456782021222324" ref="B10:I12" headerRowDxfId="25" dataDxfId="24" totalsRowDxfId="23" headerRowBorderDxfId="21" tableBorderDxfId="22">
  <tableColumns count="8">
    <tableColumn id="1" name="DATE" dataDxfId="20"/>
    <tableColumn id="2" name="REF COM" dataDxfId="19"/>
    <tableColumn id="3" name="LOCALITES" dataDxfId="18"/>
    <tableColumn id="4" name="VEHICULES" dataDxfId="17"/>
    <tableColumn id="5" name="CHAUFFEUR" dataDxfId="16"/>
    <tableColumn id="6" name="DEPENSES" dataDxfId="15"/>
    <tableColumn id="7" name="FOURNISSEUR" dataDxfId="14"/>
    <tableColumn id="8" name="MONTANT" dataDxfId="13"/>
  </tableColumns>
  <tableStyleInfo name=" 1705-style" showFirstColumn="1" showLastColumn="1" showRowStripes="1" showColumnStripes="0"/>
</table>
</file>

<file path=xl/tables/table24.xml><?xml version="1.0" encoding="utf-8"?>
<table xmlns="http://schemas.openxmlformats.org/spreadsheetml/2006/main" id="24" name="Table_192122232426272829303332343536373839404142434746484950515253545556575859606162636465666768697071727374757677787980818283848687888990919293949596979899100101102103104105106107108109345678202122232425" displayName="Table_192122232426272829303332343536373839404142434746484950515253545556575859606162636465666768697071727374757677787980818283848687888990919293949596979899100101102103104105106107108109345678202122232425" ref="B10:I12" headerRowDxfId="12" dataDxfId="11" totalsRowDxfId="10" headerRowBorderDxfId="8" tableBorderDxfId="9">
  <tableColumns count="8">
    <tableColumn id="1" name="DATE" dataDxfId="7"/>
    <tableColumn id="2" name="REF COM" dataDxfId="6"/>
    <tableColumn id="3" name="LOCALITES" dataDxfId="5"/>
    <tableColumn id="4" name="VEHICULES" dataDxfId="4"/>
    <tableColumn id="5" name="CHAUFFEUR" dataDxfId="3"/>
    <tableColumn id="6" name="DEPENSES" dataDxfId="2"/>
    <tableColumn id="7" name="FOURNISSEUR" dataDxfId="1"/>
    <tableColumn id="8" name="MONTANT" dataDxfId="0"/>
  </tableColumns>
  <tableStyleInfo name=" 1705-style" showFirstColumn="1" showLastColumn="1" showRowStripes="1" showColumnStripes="0"/>
</table>
</file>

<file path=xl/tables/table3.xml><?xml version="1.0" encoding="utf-8"?>
<table xmlns="http://schemas.openxmlformats.org/spreadsheetml/2006/main" id="3" name="Table_19212223242627282930333234353637383940414243474648495051525354555657585960616263646566676869707172737475767778798081828384868788899091929394959697989910010110210310410510610710810934" displayName="Table_19212223242627282930333234353637383940414243474648495051525354555657585960616263646566676869707172737475767778798081828384868788899091929394959697989910010110210310410510610710810934" ref="B10:I26" headerRowDxfId="287" dataDxfId="285" totalsRowDxfId="283" headerRowBorderDxfId="286" tableBorderDxfId="284">
  <tableColumns count="8">
    <tableColumn id="1" name="DATE" dataDxfId="282"/>
    <tableColumn id="2" name="REF COM" dataDxfId="281"/>
    <tableColumn id="3" name="LOCALITES" dataDxfId="280"/>
    <tableColumn id="4" name="VEHICULES" dataDxfId="279"/>
    <tableColumn id="5" name="CHAUFFEUR" dataDxfId="278"/>
    <tableColumn id="6" name="DEPENSES" dataDxfId="277"/>
    <tableColumn id="7" name="FOURNISSEUR" dataDxfId="276"/>
    <tableColumn id="8" name="MONTANT" dataDxfId="275"/>
  </tableColumns>
  <tableStyleInfo name=" 1705-style" showFirstColumn="1" showLastColumn="1" showRowStripes="1" showColumnStripes="0"/>
</table>
</file>

<file path=xl/tables/table4.xml><?xml version="1.0" encoding="utf-8"?>
<table xmlns="http://schemas.openxmlformats.org/spreadsheetml/2006/main" id="4" name="Table_192122232426272829303332343536373839404142434746484950515253545556575859606162636465666768697071727374757677787980818283848687888990919293949596979899100101102103104105106107108109345" displayName="Table_192122232426272829303332343536373839404142434746484950515253545556575859606162636465666768697071727374757677787980818283848687888990919293949596979899100101102103104105106107108109345" ref="B10:I25" headerRowDxfId="274" dataDxfId="272" totalsRowDxfId="270" headerRowBorderDxfId="273" tableBorderDxfId="271">
  <tableColumns count="8">
    <tableColumn id="1" name="DATE" dataDxfId="269"/>
    <tableColumn id="2" name="REF COM" dataDxfId="268"/>
    <tableColumn id="3" name="LOCALITES" dataDxfId="267"/>
    <tableColumn id="4" name="VEHICULES" dataDxfId="266"/>
    <tableColumn id="5" name="CHAUFFEUR" dataDxfId="265"/>
    <tableColumn id="6" name="DEPENSES" dataDxfId="264"/>
    <tableColumn id="7" name="FOURNISSEUR" dataDxfId="263"/>
    <tableColumn id="8" name="MONTANT" dataDxfId="262"/>
  </tableColumns>
  <tableStyleInfo name=" 1705-style" showFirstColumn="1" showLastColumn="1" showRowStripes="1" showColumnStripes="0"/>
</table>
</file>

<file path=xl/tables/table5.xml><?xml version="1.0" encoding="utf-8"?>
<table xmlns="http://schemas.openxmlformats.org/spreadsheetml/2006/main" id="5" name="Table_1921222324262728293033323435363738394041424347464849505152535455565758596061626364656667686970717273747576777879808182838486878889909192939495969798991001011021031041051061071081093456" displayName="Table_1921222324262728293033323435363738394041424347464849505152535455565758596061626364656667686970717273747576777879808182838486878889909192939495969798991001011021031041051061071081093456" ref="B10:I24" headerRowDxfId="261" dataDxfId="259" totalsRowDxfId="257" headerRowBorderDxfId="260" tableBorderDxfId="258">
  <tableColumns count="8">
    <tableColumn id="1" name="DATE" dataDxfId="256"/>
    <tableColumn id="2" name="REF COM" dataDxfId="255"/>
    <tableColumn id="3" name="LOCALITES" dataDxfId="254"/>
    <tableColumn id="4" name="VEHICULES" dataDxfId="253"/>
    <tableColumn id="5" name="CHAUFFEUR" dataDxfId="252"/>
    <tableColumn id="6" name="DEPENSES" dataDxfId="251"/>
    <tableColumn id="7" name="FOURNISSEUR" dataDxfId="250"/>
    <tableColumn id="8" name="MONTANT" dataDxfId="249"/>
  </tableColumns>
  <tableStyleInfo name=" 1705-style" showFirstColumn="1" showLastColumn="1" showRowStripes="1" showColumnStripes="0"/>
</table>
</file>

<file path=xl/tables/table6.xml><?xml version="1.0" encoding="utf-8"?>
<table xmlns="http://schemas.openxmlformats.org/spreadsheetml/2006/main" id="6" name="Table_19212223242627282930333234353637383940414243474648495051525354555657585960616263646566676869707172737475767778798081828384868788899091929394959697989910010110210310410510610710810934567" displayName="Table_19212223242627282930333234353637383940414243474648495051525354555657585960616263646566676869707172737475767778798081828384868788899091929394959697989910010110210310410510610710810934567" ref="B10:I26" headerRowDxfId="248" dataDxfId="246" totalsRowDxfId="244" headerRowBorderDxfId="247" tableBorderDxfId="245">
  <tableColumns count="8">
    <tableColumn id="1" name="DATE" dataDxfId="243"/>
    <tableColumn id="2" name="REF COM" dataDxfId="242"/>
    <tableColumn id="3" name="LOCALITES" dataDxfId="241"/>
    <tableColumn id="4" name="VEHICULES" dataDxfId="240"/>
    <tableColumn id="5" name="CHAUFFEUR" dataDxfId="239"/>
    <tableColumn id="6" name="DEPENSES" dataDxfId="238"/>
    <tableColumn id="7" name="FOURNISSEUR" dataDxfId="237"/>
    <tableColumn id="8" name="MONTANT" dataDxfId="236"/>
  </tableColumns>
  <tableStyleInfo name=" 1705-style" showFirstColumn="1" showLastColumn="1" showRowStripes="1" showColumnStripes="0"/>
</table>
</file>

<file path=xl/tables/table7.xml><?xml version="1.0" encoding="utf-8"?>
<table xmlns="http://schemas.openxmlformats.org/spreadsheetml/2006/main" id="7" name="Table_192122232426272829303332343536373839404142434746484950515253545556575859606162636465666768697071727374757677787980818283848687888990919293949596979899100101102103104105106107108109345678" displayName="Table_192122232426272829303332343536373839404142434746484950515253545556575859606162636465666768697071727374757677787980818283848687888990919293949596979899100101102103104105106107108109345678" ref="B10:I18" headerRowDxfId="235" dataDxfId="233" totalsRowDxfId="231" headerRowBorderDxfId="234" tableBorderDxfId="232">
  <tableColumns count="8">
    <tableColumn id="1" name="DATE" dataDxfId="230"/>
    <tableColumn id="2" name="REF COM" dataDxfId="229"/>
    <tableColumn id="3" name="LOCALITES" dataDxfId="228"/>
    <tableColumn id="4" name="VEHICULES" dataDxfId="227"/>
    <tableColumn id="5" name="CHAUFFEUR" dataDxfId="226"/>
    <tableColumn id="6" name="DEPENSES" dataDxfId="225"/>
    <tableColumn id="7" name="FOURNISSEUR" dataDxfId="224"/>
    <tableColumn id="8" name="MONTANT" dataDxfId="223"/>
  </tableColumns>
  <tableStyleInfo name=" 1705-style" showFirstColumn="1" showLastColumn="1" showRowStripes="1" showColumnStripes="0"/>
</table>
</file>

<file path=xl/tables/table8.xml><?xml version="1.0" encoding="utf-8"?>
<table xmlns="http://schemas.openxmlformats.org/spreadsheetml/2006/main" id="8" name="Table_1921222324262728293033323435363738394041424347464849505152535455565758596061626364656667686970717273747576777879808182838486878889909192939495969798991001011021031041051061071081093456789" displayName="Table_1921222324262728293033323435363738394041424347464849505152535455565758596061626364656667686970717273747576777879808182838486878889909192939495969798991001011021031041051061071081093456789" ref="B10:I22" headerRowDxfId="222" dataDxfId="220" totalsRowDxfId="218" headerRowBorderDxfId="221" tableBorderDxfId="219">
  <tableColumns count="8">
    <tableColumn id="1" name="DATE" dataDxfId="217"/>
    <tableColumn id="2" name="REF COM" dataDxfId="216"/>
    <tableColumn id="3" name="LOCALITES" dataDxfId="215"/>
    <tableColumn id="4" name="VEHICULES" dataDxfId="214"/>
    <tableColumn id="5" name="CHAUFFEUR" dataDxfId="213"/>
    <tableColumn id="6" name="DEPENSES" dataDxfId="212"/>
    <tableColumn id="7" name="FOURNISSEUR" dataDxfId="211"/>
    <tableColumn id="8" name="MONTANT" dataDxfId="210"/>
  </tableColumns>
  <tableStyleInfo name=" 1705-style" showFirstColumn="1" showLastColumn="1" showRowStripes="1" showColumnStripes="0"/>
</table>
</file>

<file path=xl/tables/table9.xml><?xml version="1.0" encoding="utf-8"?>
<table xmlns="http://schemas.openxmlformats.org/spreadsheetml/2006/main" id="9" name="Table_192122232426272829303332343536373839404142434746484950515253545556575859606162636465666768697071727374757677787980818283848687888990919293949596979899100101102103104105106107108109345678910" displayName="Table_192122232426272829303332343536373839404142434746484950515253545556575859606162636465666768697071727374757677787980818283848687888990919293949596979899100101102103104105106107108109345678910" ref="B10:I23" headerRowDxfId="209" dataDxfId="207" totalsRowDxfId="205" headerRowBorderDxfId="208" tableBorderDxfId="206">
  <tableColumns count="8">
    <tableColumn id="1" name="DATE" dataDxfId="204"/>
    <tableColumn id="2" name="REF COM" dataDxfId="203"/>
    <tableColumn id="3" name="LOCALITES" dataDxfId="202"/>
    <tableColumn id="4" name="VEHICULES" dataDxfId="201"/>
    <tableColumn id="5" name="CHAUFFEUR" dataDxfId="200"/>
    <tableColumn id="6" name="DEPENSES" dataDxfId="199"/>
    <tableColumn id="7" name="FOURNISSEUR" dataDxfId="198"/>
    <tableColumn id="8" name="MONTANT" dataDxfId="197"/>
  </tableColumns>
  <tableStyleInfo name=" 1705-style" showFirstColumn="1" showLastColumn="1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M33"/>
  <sheetViews>
    <sheetView zoomScale="90" zoomScaleNormal="90" workbookViewId="0">
      <selection activeCell="D16" sqref="D16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19.42578125" style="1" bestFit="1" customWidth="1"/>
    <col min="6" max="6" width="14.7109375" style="1" customWidth="1"/>
    <col min="7" max="7" width="59.7109375" style="1" bestFit="1" customWidth="1"/>
    <col min="8" max="8" width="16" style="1" bestFit="1" customWidth="1"/>
    <col min="9" max="9" width="16.140625" style="1" bestFit="1" customWidth="1"/>
    <col min="10" max="12" width="13.5703125" style="1"/>
    <col min="13" max="13" width="1.7109375" style="1" bestFit="1" customWidth="1"/>
    <col min="14" max="16384" width="13.5703125" style="1"/>
  </cols>
  <sheetData>
    <row r="5" spans="2:9" x14ac:dyDescent="0.3">
      <c r="E5" s="2"/>
      <c r="F5" s="3"/>
    </row>
    <row r="6" spans="2:9" x14ac:dyDescent="0.3">
      <c r="B6" s="2" t="s">
        <v>0</v>
      </c>
      <c r="C6" s="2"/>
      <c r="D6" s="2"/>
      <c r="E6" s="2"/>
      <c r="F6" s="4" t="s">
        <v>1</v>
      </c>
      <c r="G6" s="2"/>
    </row>
    <row r="7" spans="2:9" x14ac:dyDescent="0.3">
      <c r="B7" s="2" t="s">
        <v>2</v>
      </c>
      <c r="C7" s="2"/>
      <c r="D7" s="2"/>
      <c r="E7" s="2"/>
      <c r="F7" s="4" t="s">
        <v>3</v>
      </c>
      <c r="G7" s="2"/>
    </row>
    <row r="8" spans="2:9" x14ac:dyDescent="0.3">
      <c r="B8" s="2" t="s">
        <v>4</v>
      </c>
      <c r="C8" s="2"/>
      <c r="D8" s="2"/>
      <c r="E8" s="2"/>
      <c r="F8" s="4" t="s">
        <v>5</v>
      </c>
      <c r="G8" s="5">
        <v>45932</v>
      </c>
    </row>
    <row r="10" spans="2:9" x14ac:dyDescent="0.3"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8" t="s">
        <v>12</v>
      </c>
      <c r="I10" s="9" t="s">
        <v>13</v>
      </c>
    </row>
    <row r="11" spans="2:9" x14ac:dyDescent="0.3">
      <c r="B11" s="10">
        <v>45932</v>
      </c>
      <c r="C11" s="11"/>
      <c r="D11" s="11" t="s">
        <v>15</v>
      </c>
      <c r="E11" s="11" t="s">
        <v>16</v>
      </c>
      <c r="F11" s="12" t="s">
        <v>24</v>
      </c>
      <c r="G11" s="13" t="s">
        <v>25</v>
      </c>
      <c r="H11" s="14"/>
      <c r="I11" s="15">
        <v>340000</v>
      </c>
    </row>
    <row r="12" spans="2:9" x14ac:dyDescent="0.3">
      <c r="B12" s="10">
        <v>45932</v>
      </c>
      <c r="C12" s="11"/>
      <c r="D12" s="11" t="s">
        <v>15</v>
      </c>
      <c r="E12" s="11" t="s">
        <v>26</v>
      </c>
      <c r="F12" s="12" t="s">
        <v>27</v>
      </c>
      <c r="G12" s="13" t="s">
        <v>28</v>
      </c>
      <c r="H12" s="14"/>
      <c r="I12" s="15">
        <f>275000+50000</f>
        <v>325000</v>
      </c>
    </row>
    <row r="13" spans="2:9" x14ac:dyDescent="0.3">
      <c r="B13" s="10">
        <v>45932</v>
      </c>
      <c r="C13" s="11"/>
      <c r="D13" s="11" t="s">
        <v>14</v>
      </c>
      <c r="E13" s="11" t="s">
        <v>17</v>
      </c>
      <c r="F13" s="12" t="s">
        <v>29</v>
      </c>
      <c r="G13" s="13" t="s">
        <v>30</v>
      </c>
      <c r="H13" s="14" t="s">
        <v>31</v>
      </c>
      <c r="I13" s="15">
        <f>170000*2</f>
        <v>340000</v>
      </c>
    </row>
    <row r="14" spans="2:9" x14ac:dyDescent="0.3">
      <c r="B14" s="10">
        <v>45932</v>
      </c>
      <c r="C14" s="11"/>
      <c r="D14" s="11" t="s">
        <v>14</v>
      </c>
      <c r="E14" s="11" t="s">
        <v>32</v>
      </c>
      <c r="F14" s="12"/>
      <c r="G14" s="13" t="s">
        <v>33</v>
      </c>
      <c r="H14" s="14" t="s">
        <v>31</v>
      </c>
      <c r="I14" s="15">
        <f>340000*2</f>
        <v>680000</v>
      </c>
    </row>
    <row r="15" spans="2:9" x14ac:dyDescent="0.3">
      <c r="B15" s="10">
        <v>45932</v>
      </c>
      <c r="C15" s="11"/>
      <c r="D15" s="11" t="s">
        <v>14</v>
      </c>
      <c r="E15" s="16"/>
      <c r="F15" s="12"/>
      <c r="G15" s="11" t="s">
        <v>34</v>
      </c>
      <c r="H15" s="14"/>
      <c r="I15" s="15">
        <v>280000</v>
      </c>
    </row>
    <row r="16" spans="2:9" x14ac:dyDescent="0.3">
      <c r="B16" s="10">
        <v>45932</v>
      </c>
      <c r="C16" s="11"/>
      <c r="D16" s="11" t="s">
        <v>15</v>
      </c>
      <c r="E16" s="11" t="s">
        <v>35</v>
      </c>
      <c r="F16" s="12"/>
      <c r="G16" s="17" t="s">
        <v>36</v>
      </c>
      <c r="H16" s="14"/>
      <c r="I16" s="15">
        <v>140000</v>
      </c>
    </row>
    <row r="17" spans="2:13" x14ac:dyDescent="0.3">
      <c r="B17" s="10">
        <v>45932</v>
      </c>
      <c r="C17" s="11"/>
      <c r="D17" s="11" t="s">
        <v>15</v>
      </c>
      <c r="E17" s="11" t="s">
        <v>26</v>
      </c>
      <c r="F17" s="12" t="s">
        <v>27</v>
      </c>
      <c r="G17" s="11" t="s">
        <v>37</v>
      </c>
      <c r="H17" s="14"/>
      <c r="I17" s="15">
        <v>40000</v>
      </c>
    </row>
    <row r="18" spans="2:13" x14ac:dyDescent="0.3">
      <c r="B18" s="10">
        <v>45932</v>
      </c>
      <c r="C18" s="11"/>
      <c r="D18" s="11" t="s">
        <v>15</v>
      </c>
      <c r="E18" s="11"/>
      <c r="F18" s="12"/>
      <c r="G18" s="11" t="s">
        <v>38</v>
      </c>
      <c r="H18" s="14" t="s">
        <v>39</v>
      </c>
      <c r="I18" s="15">
        <v>468000</v>
      </c>
    </row>
    <row r="19" spans="2:13" x14ac:dyDescent="0.3">
      <c r="B19" s="22"/>
      <c r="C19" s="18"/>
      <c r="D19" s="18"/>
      <c r="E19" s="18"/>
      <c r="F19" s="19"/>
      <c r="G19" s="18"/>
      <c r="H19" s="20"/>
      <c r="I19" s="21"/>
    </row>
    <row r="20" spans="2:13" x14ac:dyDescent="0.3">
      <c r="B20" s="10"/>
      <c r="C20" s="23"/>
      <c r="D20" s="23"/>
      <c r="E20" s="23"/>
      <c r="F20" s="23"/>
      <c r="G20" s="23"/>
      <c r="H20" s="24" t="s">
        <v>18</v>
      </c>
      <c r="I20" s="25">
        <f>SUBTOTAL(109,I11:I19)</f>
        <v>2613000</v>
      </c>
      <c r="M20" s="1" t="s">
        <v>19</v>
      </c>
    </row>
    <row r="21" spans="2:13" x14ac:dyDescent="0.3">
      <c r="K21" s="26"/>
    </row>
    <row r="22" spans="2:13" x14ac:dyDescent="0.3">
      <c r="B22" s="2" t="s">
        <v>20</v>
      </c>
      <c r="C22" s="2"/>
      <c r="D22" s="2"/>
      <c r="E22" s="2" t="s">
        <v>21</v>
      </c>
      <c r="F22" s="2" t="s">
        <v>19</v>
      </c>
      <c r="G22" s="2"/>
      <c r="H22" s="2" t="s">
        <v>22</v>
      </c>
    </row>
    <row r="23" spans="2:13" x14ac:dyDescent="0.3">
      <c r="B23" s="2"/>
      <c r="C23" s="2"/>
      <c r="D23" s="2"/>
      <c r="E23" s="2"/>
      <c r="F23" s="2" t="s">
        <v>19</v>
      </c>
      <c r="G23" s="2"/>
      <c r="H23" s="2"/>
      <c r="I23" s="26"/>
    </row>
    <row r="24" spans="2:13" x14ac:dyDescent="0.3">
      <c r="B24" s="2"/>
      <c r="C24" s="2"/>
      <c r="D24" s="2"/>
      <c r="E24" s="2"/>
      <c r="F24" s="2" t="s">
        <v>23</v>
      </c>
      <c r="G24" s="27"/>
      <c r="H24" s="2"/>
    </row>
    <row r="25" spans="2:13" x14ac:dyDescent="0.3">
      <c r="G25" s="1" t="s">
        <v>19</v>
      </c>
    </row>
    <row r="26" spans="2:13" x14ac:dyDescent="0.3">
      <c r="G26" s="28"/>
      <c r="I26" s="29"/>
    </row>
    <row r="29" spans="2:13" x14ac:dyDescent="0.3">
      <c r="E29" s="1" t="s">
        <v>19</v>
      </c>
    </row>
    <row r="32" spans="2:13" x14ac:dyDescent="0.3">
      <c r="J32" s="30"/>
    </row>
    <row r="33" spans="7:7" x14ac:dyDescent="0.3">
      <c r="G33" s="1" t="s">
        <v>19</v>
      </c>
    </row>
  </sheetData>
  <pageMargins left="0.7" right="0.7" top="0.75" bottom="0.75" header="0" footer="0"/>
  <pageSetup paperSize="9" scale="55" fitToHeight="0" orientation="landscape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5"/>
  <sheetViews>
    <sheetView topLeftCell="A4" zoomScale="90" zoomScaleNormal="90" workbookViewId="0">
      <selection activeCell="I8" sqref="I8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19.42578125" style="1" bestFit="1" customWidth="1"/>
    <col min="6" max="6" width="14.7109375" style="1" customWidth="1"/>
    <col min="7" max="7" width="63" style="1" bestFit="1" customWidth="1"/>
    <col min="8" max="8" width="16" style="1" bestFit="1" customWidth="1"/>
    <col min="9" max="9" width="16.140625" style="1" bestFit="1" customWidth="1"/>
    <col min="10" max="16384" width="13.5703125" style="1"/>
  </cols>
  <sheetData>
    <row r="5" spans="2:9" x14ac:dyDescent="0.3">
      <c r="E5" s="2"/>
      <c r="F5" s="3"/>
    </row>
    <row r="6" spans="2:9" x14ac:dyDescent="0.3">
      <c r="B6" s="2" t="s">
        <v>0</v>
      </c>
      <c r="C6" s="2"/>
      <c r="D6" s="2"/>
      <c r="E6" s="2"/>
      <c r="F6" s="4" t="s">
        <v>1</v>
      </c>
      <c r="G6" s="2"/>
    </row>
    <row r="7" spans="2:9" x14ac:dyDescent="0.3">
      <c r="B7" s="2" t="s">
        <v>2</v>
      </c>
      <c r="C7" s="2"/>
      <c r="D7" s="2"/>
      <c r="E7" s="2"/>
      <c r="F7" s="4" t="s">
        <v>3</v>
      </c>
      <c r="G7" s="2"/>
    </row>
    <row r="8" spans="2:9" x14ac:dyDescent="0.3">
      <c r="B8" s="2" t="s">
        <v>4</v>
      </c>
      <c r="C8" s="2"/>
      <c r="D8" s="2"/>
      <c r="E8" s="2"/>
      <c r="F8" s="4" t="s">
        <v>5</v>
      </c>
      <c r="G8" s="5">
        <v>45975</v>
      </c>
    </row>
    <row r="10" spans="2:9" x14ac:dyDescent="0.3"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8" t="s">
        <v>12</v>
      </c>
      <c r="I10" s="9" t="s">
        <v>13</v>
      </c>
    </row>
    <row r="11" spans="2:9" x14ac:dyDescent="0.3">
      <c r="B11" s="10">
        <v>45975</v>
      </c>
      <c r="C11" s="11"/>
      <c r="D11" s="11" t="s">
        <v>15</v>
      </c>
      <c r="E11" s="11" t="s">
        <v>163</v>
      </c>
      <c r="F11" s="12" t="s">
        <v>164</v>
      </c>
      <c r="G11" s="11" t="s">
        <v>214</v>
      </c>
      <c r="H11" s="14" t="s">
        <v>209</v>
      </c>
      <c r="I11" s="15">
        <f>285000*2</f>
        <v>570000</v>
      </c>
    </row>
    <row r="12" spans="2:9" x14ac:dyDescent="0.3">
      <c r="B12" s="10">
        <v>45975</v>
      </c>
      <c r="C12" s="11"/>
      <c r="D12" s="11" t="s">
        <v>15</v>
      </c>
      <c r="E12" s="11" t="s">
        <v>127</v>
      </c>
      <c r="F12" s="12"/>
      <c r="G12" s="18" t="s">
        <v>36</v>
      </c>
      <c r="H12" s="14"/>
      <c r="I12" s="21">
        <v>130000</v>
      </c>
    </row>
    <row r="13" spans="2:9" x14ac:dyDescent="0.3">
      <c r="B13" s="10">
        <v>45975</v>
      </c>
      <c r="C13" s="11"/>
      <c r="D13" s="11" t="s">
        <v>14</v>
      </c>
      <c r="E13" s="18" t="s">
        <v>218</v>
      </c>
      <c r="F13" s="12"/>
      <c r="G13" s="18" t="s">
        <v>215</v>
      </c>
      <c r="H13" s="20" t="s">
        <v>120</v>
      </c>
      <c r="I13" s="21">
        <v>675000</v>
      </c>
    </row>
    <row r="14" spans="2:9" x14ac:dyDescent="0.3">
      <c r="B14" s="10">
        <v>45975</v>
      </c>
      <c r="C14" s="19"/>
      <c r="D14" s="19" t="s">
        <v>14</v>
      </c>
      <c r="E14" s="18" t="s">
        <v>218</v>
      </c>
      <c r="F14" s="19"/>
      <c r="G14" s="19" t="s">
        <v>229</v>
      </c>
      <c r="H14" s="20" t="s">
        <v>120</v>
      </c>
      <c r="I14" s="35">
        <v>175000</v>
      </c>
    </row>
    <row r="15" spans="2:9" x14ac:dyDescent="0.3">
      <c r="B15" s="10">
        <v>45975</v>
      </c>
      <c r="C15" s="11"/>
      <c r="D15" s="11" t="s">
        <v>14</v>
      </c>
      <c r="E15" s="18" t="s">
        <v>218</v>
      </c>
      <c r="F15" s="12"/>
      <c r="G15" s="11" t="s">
        <v>216</v>
      </c>
      <c r="H15" s="20" t="s">
        <v>120</v>
      </c>
      <c r="I15" s="15">
        <f>185000*2</f>
        <v>370000</v>
      </c>
    </row>
    <row r="16" spans="2:9" x14ac:dyDescent="0.3">
      <c r="B16" s="10">
        <v>45975</v>
      </c>
      <c r="C16" s="18"/>
      <c r="D16" s="11" t="s">
        <v>14</v>
      </c>
      <c r="E16" s="18" t="s">
        <v>218</v>
      </c>
      <c r="F16" s="12"/>
      <c r="G16" s="11" t="s">
        <v>217</v>
      </c>
      <c r="H16" s="20" t="s">
        <v>221</v>
      </c>
      <c r="I16" s="15">
        <f>700000*3</f>
        <v>2100000</v>
      </c>
    </row>
    <row r="17" spans="2:9" x14ac:dyDescent="0.3">
      <c r="B17" s="10">
        <v>45975</v>
      </c>
      <c r="C17" s="18"/>
      <c r="D17" s="19" t="s">
        <v>14</v>
      </c>
      <c r="E17" s="18" t="s">
        <v>218</v>
      </c>
      <c r="F17" s="18"/>
      <c r="G17" s="18" t="s">
        <v>219</v>
      </c>
      <c r="H17" s="20"/>
      <c r="I17" s="21">
        <v>4600000</v>
      </c>
    </row>
    <row r="18" spans="2:9" x14ac:dyDescent="0.3">
      <c r="B18" s="10">
        <v>45975</v>
      </c>
      <c r="C18" s="18"/>
      <c r="D18" s="19" t="s">
        <v>14</v>
      </c>
      <c r="E18" s="18" t="s">
        <v>218</v>
      </c>
      <c r="F18" s="18"/>
      <c r="G18" s="18" t="s">
        <v>220</v>
      </c>
      <c r="H18" s="20"/>
      <c r="I18" s="21">
        <v>350000</v>
      </c>
    </row>
    <row r="19" spans="2:9" x14ac:dyDescent="0.3">
      <c r="B19" s="10">
        <v>45975</v>
      </c>
      <c r="C19" s="18"/>
      <c r="D19" s="19" t="s">
        <v>52</v>
      </c>
      <c r="E19" s="18" t="s">
        <v>168</v>
      </c>
      <c r="F19" s="18" t="s">
        <v>222</v>
      </c>
      <c r="G19" s="18" t="s">
        <v>223</v>
      </c>
      <c r="H19" s="20"/>
      <c r="I19" s="21">
        <v>250000</v>
      </c>
    </row>
    <row r="20" spans="2:9" x14ac:dyDescent="0.3">
      <c r="B20" s="10">
        <v>45975</v>
      </c>
      <c r="C20" s="18"/>
      <c r="D20" s="19" t="s">
        <v>52</v>
      </c>
      <c r="E20" s="18" t="s">
        <v>224</v>
      </c>
      <c r="F20" s="18" t="s">
        <v>225</v>
      </c>
      <c r="G20" s="18" t="s">
        <v>226</v>
      </c>
      <c r="H20" s="20"/>
      <c r="I20" s="21">
        <v>50000</v>
      </c>
    </row>
    <row r="21" spans="2:9" x14ac:dyDescent="0.3">
      <c r="B21" s="10">
        <v>45975</v>
      </c>
      <c r="C21" s="18"/>
      <c r="D21" s="19" t="s">
        <v>15</v>
      </c>
      <c r="E21" s="18" t="s">
        <v>227</v>
      </c>
      <c r="F21" s="18" t="s">
        <v>27</v>
      </c>
      <c r="G21" s="18" t="s">
        <v>228</v>
      </c>
      <c r="H21" s="20"/>
      <c r="I21" s="21">
        <v>40000</v>
      </c>
    </row>
    <row r="22" spans="2:9" x14ac:dyDescent="0.3">
      <c r="B22" s="10"/>
      <c r="C22" s="23"/>
      <c r="D22" s="23"/>
      <c r="E22" s="23"/>
      <c r="F22" s="23"/>
      <c r="G22" s="23"/>
      <c r="H22" s="24" t="s">
        <v>18</v>
      </c>
      <c r="I22" s="25">
        <f>SUBTOTAL(109,I11:I21)</f>
        <v>9310000</v>
      </c>
    </row>
    <row r="23" spans="2:9" x14ac:dyDescent="0.3">
      <c r="B23" s="36"/>
      <c r="C23" s="37"/>
      <c r="D23" s="37"/>
      <c r="E23" s="37"/>
      <c r="F23" s="37"/>
      <c r="G23" s="37"/>
      <c r="H23" s="37"/>
      <c r="I23" s="38"/>
    </row>
    <row r="24" spans="2:9" x14ac:dyDescent="0.3">
      <c r="B24" s="2" t="s">
        <v>20</v>
      </c>
      <c r="C24" s="2"/>
      <c r="D24" s="2"/>
      <c r="E24" s="2" t="s">
        <v>21</v>
      </c>
      <c r="F24" s="2" t="s">
        <v>19</v>
      </c>
      <c r="G24" s="2"/>
      <c r="H24" s="2" t="s">
        <v>22</v>
      </c>
    </row>
    <row r="25" spans="2:9" x14ac:dyDescent="0.3">
      <c r="F25" s="1" t="s">
        <v>19</v>
      </c>
    </row>
  </sheetData>
  <pageMargins left="0.7" right="0.7" top="0.75" bottom="0.75" header="0" footer="0"/>
  <pageSetup paperSize="9" scale="68" fitToHeight="0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8"/>
  <sheetViews>
    <sheetView topLeftCell="A9" zoomScale="90" zoomScaleNormal="90" workbookViewId="0">
      <selection activeCell="G17" sqref="G17:I17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20.5703125" style="1" bestFit="1" customWidth="1"/>
    <col min="6" max="6" width="14.7109375" style="1" customWidth="1"/>
    <col min="7" max="7" width="63" style="1" bestFit="1" customWidth="1"/>
    <col min="8" max="8" width="16" style="1" bestFit="1" customWidth="1"/>
    <col min="9" max="9" width="16.140625" style="1" bestFit="1" customWidth="1"/>
    <col min="10" max="16384" width="13.5703125" style="1"/>
  </cols>
  <sheetData>
    <row r="5" spans="2:9" x14ac:dyDescent="0.3">
      <c r="E5" s="2"/>
      <c r="F5" s="3"/>
    </row>
    <row r="6" spans="2:9" x14ac:dyDescent="0.3">
      <c r="B6" s="2" t="s">
        <v>0</v>
      </c>
      <c r="C6" s="2"/>
      <c r="D6" s="2"/>
      <c r="E6" s="2"/>
      <c r="F6" s="4" t="s">
        <v>1</v>
      </c>
      <c r="G6" s="2"/>
    </row>
    <row r="7" spans="2:9" x14ac:dyDescent="0.3">
      <c r="B7" s="2" t="s">
        <v>2</v>
      </c>
      <c r="C7" s="2"/>
      <c r="D7" s="2"/>
      <c r="E7" s="2"/>
      <c r="F7" s="4" t="s">
        <v>3</v>
      </c>
      <c r="G7" s="2"/>
    </row>
    <row r="8" spans="2:9" x14ac:dyDescent="0.3">
      <c r="B8" s="2" t="s">
        <v>4</v>
      </c>
      <c r="C8" s="2"/>
      <c r="D8" s="2"/>
      <c r="E8" s="2"/>
      <c r="F8" s="4" t="s">
        <v>5</v>
      </c>
      <c r="G8" s="5">
        <v>45981</v>
      </c>
    </row>
    <row r="10" spans="2:9" x14ac:dyDescent="0.3"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8" t="s">
        <v>12</v>
      </c>
      <c r="I10" s="9" t="s">
        <v>13</v>
      </c>
    </row>
    <row r="11" spans="2:9" x14ac:dyDescent="0.3">
      <c r="B11" s="10">
        <v>45981</v>
      </c>
      <c r="C11" s="11"/>
      <c r="D11" s="11" t="s">
        <v>15</v>
      </c>
      <c r="E11" s="11" t="s">
        <v>230</v>
      </c>
      <c r="F11" s="12"/>
      <c r="G11" s="11" t="s">
        <v>231</v>
      </c>
      <c r="H11" s="14" t="s">
        <v>241</v>
      </c>
      <c r="I11" s="15">
        <v>350000</v>
      </c>
    </row>
    <row r="12" spans="2:9" x14ac:dyDescent="0.3">
      <c r="B12" s="22">
        <v>45981</v>
      </c>
      <c r="C12" s="18"/>
      <c r="D12" s="18" t="s">
        <v>52</v>
      </c>
      <c r="E12" s="18" t="s">
        <v>246</v>
      </c>
      <c r="F12" s="19" t="s">
        <v>247</v>
      </c>
      <c r="G12" s="18" t="s">
        <v>248</v>
      </c>
      <c r="H12" s="20" t="s">
        <v>241</v>
      </c>
      <c r="I12" s="21">
        <v>350000</v>
      </c>
    </row>
    <row r="13" spans="2:9" x14ac:dyDescent="0.3">
      <c r="B13" s="10">
        <v>45981</v>
      </c>
      <c r="C13" s="11" t="s">
        <v>218</v>
      </c>
      <c r="D13" s="11" t="s">
        <v>14</v>
      </c>
      <c r="E13" s="18" t="s">
        <v>232</v>
      </c>
      <c r="F13" s="12"/>
      <c r="G13" s="18" t="s">
        <v>233</v>
      </c>
      <c r="H13" s="20" t="s">
        <v>240</v>
      </c>
      <c r="I13" s="21">
        <v>270000</v>
      </c>
    </row>
    <row r="14" spans="2:9" x14ac:dyDescent="0.3">
      <c r="B14" s="10">
        <v>45981</v>
      </c>
      <c r="C14" s="19" t="s">
        <v>218</v>
      </c>
      <c r="D14" s="19" t="s">
        <v>14</v>
      </c>
      <c r="E14" s="18"/>
      <c r="F14" s="19"/>
      <c r="G14" s="12" t="s">
        <v>234</v>
      </c>
      <c r="H14" s="20" t="s">
        <v>64</v>
      </c>
      <c r="I14" s="39">
        <f>120900*2</f>
        <v>241800</v>
      </c>
    </row>
    <row r="15" spans="2:9" x14ac:dyDescent="0.3">
      <c r="B15" s="10">
        <v>45981</v>
      </c>
      <c r="C15" s="11" t="s">
        <v>218</v>
      </c>
      <c r="D15" s="11" t="s">
        <v>14</v>
      </c>
      <c r="E15" s="18"/>
      <c r="F15" s="12"/>
      <c r="G15" s="19" t="s">
        <v>235</v>
      </c>
      <c r="H15" s="20" t="s">
        <v>64</v>
      </c>
      <c r="I15" s="15">
        <f>109800*2</f>
        <v>219600</v>
      </c>
    </row>
    <row r="16" spans="2:9" x14ac:dyDescent="0.3">
      <c r="B16" s="10">
        <v>45981</v>
      </c>
      <c r="C16" s="18"/>
      <c r="D16" s="11" t="s">
        <v>14</v>
      </c>
      <c r="E16" s="18"/>
      <c r="F16" s="12"/>
      <c r="G16" s="11" t="s">
        <v>245</v>
      </c>
      <c r="H16" s="20" t="s">
        <v>237</v>
      </c>
      <c r="I16" s="15">
        <v>30000</v>
      </c>
    </row>
    <row r="17" spans="2:9" x14ac:dyDescent="0.3">
      <c r="B17" s="10">
        <v>45981</v>
      </c>
      <c r="C17" s="18"/>
      <c r="D17" s="19" t="s">
        <v>14</v>
      </c>
      <c r="E17" s="11" t="s">
        <v>230</v>
      </c>
      <c r="F17" s="18"/>
      <c r="G17" s="18" t="s">
        <v>236</v>
      </c>
      <c r="H17" s="20" t="s">
        <v>237</v>
      </c>
      <c r="I17" s="21">
        <v>25000</v>
      </c>
    </row>
    <row r="18" spans="2:9" x14ac:dyDescent="0.3">
      <c r="B18" s="22">
        <v>45981</v>
      </c>
      <c r="C18" s="18"/>
      <c r="D18" s="19" t="s">
        <v>15</v>
      </c>
      <c r="E18" s="18" t="s">
        <v>163</v>
      </c>
      <c r="F18" s="18" t="s">
        <v>164</v>
      </c>
      <c r="G18" s="18" t="s">
        <v>244</v>
      </c>
      <c r="H18" s="20" t="s">
        <v>64</v>
      </c>
      <c r="I18" s="21">
        <v>324000</v>
      </c>
    </row>
    <row r="19" spans="2:9" x14ac:dyDescent="0.3">
      <c r="B19" s="10">
        <v>45981</v>
      </c>
      <c r="C19" s="18"/>
      <c r="D19" s="19" t="s">
        <v>14</v>
      </c>
      <c r="E19" s="18"/>
      <c r="F19" s="18"/>
      <c r="G19" s="18" t="s">
        <v>238</v>
      </c>
      <c r="H19" s="20" t="s">
        <v>241</v>
      </c>
      <c r="I19" s="21">
        <v>825000</v>
      </c>
    </row>
    <row r="20" spans="2:9" x14ac:dyDescent="0.3">
      <c r="B20" s="10">
        <v>45981</v>
      </c>
      <c r="C20" s="18"/>
      <c r="D20" s="19" t="s">
        <v>52</v>
      </c>
      <c r="E20" s="18"/>
      <c r="F20" s="18"/>
      <c r="G20" s="18" t="s">
        <v>239</v>
      </c>
      <c r="H20" s="20" t="s">
        <v>241</v>
      </c>
      <c r="I20" s="21">
        <v>280000</v>
      </c>
    </row>
    <row r="21" spans="2:9" x14ac:dyDescent="0.3">
      <c r="B21" s="10">
        <v>45981</v>
      </c>
      <c r="C21" s="18"/>
      <c r="D21" s="19" t="s">
        <v>15</v>
      </c>
      <c r="E21" s="18" t="s">
        <v>163</v>
      </c>
      <c r="F21" s="18" t="s">
        <v>164</v>
      </c>
      <c r="G21" s="18" t="s">
        <v>165</v>
      </c>
      <c r="H21" s="20"/>
      <c r="I21" s="21">
        <v>280000</v>
      </c>
    </row>
    <row r="22" spans="2:9" x14ac:dyDescent="0.3">
      <c r="B22" s="10">
        <v>45981</v>
      </c>
      <c r="C22" s="18"/>
      <c r="D22" s="19" t="s">
        <v>15</v>
      </c>
      <c r="E22" s="18"/>
      <c r="F22" s="18" t="s">
        <v>27</v>
      </c>
      <c r="G22" s="18" t="s">
        <v>242</v>
      </c>
      <c r="H22" s="20" t="s">
        <v>243</v>
      </c>
      <c r="I22" s="21">
        <v>150000</v>
      </c>
    </row>
    <row r="23" spans="2:9" x14ac:dyDescent="0.3">
      <c r="B23" s="10"/>
      <c r="C23" s="23"/>
      <c r="D23" s="23" t="s">
        <v>19</v>
      </c>
      <c r="E23" s="23"/>
      <c r="F23" s="23"/>
      <c r="G23" s="23"/>
      <c r="H23" s="24" t="s">
        <v>19</v>
      </c>
      <c r="I23" s="25">
        <f>SUBTOTAL(109,I11:I22)</f>
        <v>3345400</v>
      </c>
    </row>
    <row r="24" spans="2:9" x14ac:dyDescent="0.3">
      <c r="B24" s="36"/>
      <c r="C24" s="37"/>
      <c r="D24" s="37"/>
      <c r="E24" s="37"/>
      <c r="F24" s="37"/>
      <c r="G24" s="37"/>
      <c r="H24" s="37"/>
      <c r="I24" s="38"/>
    </row>
    <row r="25" spans="2:9" x14ac:dyDescent="0.3">
      <c r="B25" s="2" t="s">
        <v>20</v>
      </c>
      <c r="C25" s="2"/>
      <c r="D25" s="2"/>
      <c r="E25" s="2" t="s">
        <v>21</v>
      </c>
      <c r="F25" s="2" t="s">
        <v>19</v>
      </c>
      <c r="G25" s="2"/>
      <c r="H25" s="2" t="s">
        <v>22</v>
      </c>
    </row>
    <row r="26" spans="2:9" x14ac:dyDescent="0.3">
      <c r="D26" s="1" t="s">
        <v>19</v>
      </c>
      <c r="F26" s="1" t="s">
        <v>19</v>
      </c>
    </row>
    <row r="28" spans="2:9" x14ac:dyDescent="0.3">
      <c r="B28" s="1" t="s">
        <v>19</v>
      </c>
      <c r="D28" s="1" t="str">
        <f>+"N"</f>
        <v>N</v>
      </c>
    </row>
  </sheetData>
  <pageMargins left="0.7" right="0.7" top="0.75" bottom="0.75" header="0" footer="0"/>
  <pageSetup paperSize="9" scale="68" fitToHeight="0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2"/>
  <sheetViews>
    <sheetView topLeftCell="A9" zoomScale="90" zoomScaleNormal="90" workbookViewId="0">
      <selection activeCell="G14" sqref="G14:I14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20.5703125" style="1" bestFit="1" customWidth="1"/>
    <col min="6" max="6" width="14.7109375" style="1" customWidth="1"/>
    <col min="7" max="7" width="63" style="1" bestFit="1" customWidth="1"/>
    <col min="8" max="8" width="16" style="1" bestFit="1" customWidth="1"/>
    <col min="9" max="9" width="16.140625" style="1" bestFit="1" customWidth="1"/>
    <col min="10" max="16384" width="13.5703125" style="1"/>
  </cols>
  <sheetData>
    <row r="5" spans="2:9" x14ac:dyDescent="0.3">
      <c r="E5" s="2"/>
      <c r="F5" s="3"/>
    </row>
    <row r="6" spans="2:9" x14ac:dyDescent="0.3">
      <c r="B6" s="2" t="s">
        <v>0</v>
      </c>
      <c r="C6" s="2"/>
      <c r="D6" s="2"/>
      <c r="E6" s="2"/>
      <c r="F6" s="4" t="s">
        <v>1</v>
      </c>
      <c r="G6" s="2"/>
    </row>
    <row r="7" spans="2:9" x14ac:dyDescent="0.3">
      <c r="B7" s="2" t="s">
        <v>2</v>
      </c>
      <c r="C7" s="2"/>
      <c r="D7" s="2"/>
      <c r="E7" s="2"/>
      <c r="F7" s="4" t="s">
        <v>3</v>
      </c>
      <c r="G7" s="2"/>
    </row>
    <row r="8" spans="2:9" x14ac:dyDescent="0.3">
      <c r="B8" s="2" t="s">
        <v>4</v>
      </c>
      <c r="C8" s="2"/>
      <c r="D8" s="2"/>
      <c r="E8" s="2"/>
      <c r="F8" s="4" t="s">
        <v>5</v>
      </c>
      <c r="G8" s="5">
        <v>45981</v>
      </c>
    </row>
    <row r="10" spans="2:9" x14ac:dyDescent="0.3"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8" t="s">
        <v>12</v>
      </c>
      <c r="I10" s="9" t="s">
        <v>13</v>
      </c>
    </row>
    <row r="11" spans="2:9" x14ac:dyDescent="0.3">
      <c r="B11" s="10">
        <v>45986</v>
      </c>
      <c r="C11" s="11"/>
      <c r="D11" s="11" t="s">
        <v>15</v>
      </c>
      <c r="E11" s="11" t="s">
        <v>251</v>
      </c>
      <c r="F11" s="12"/>
      <c r="G11" s="11" t="s">
        <v>249</v>
      </c>
      <c r="H11" s="14" t="s">
        <v>250</v>
      </c>
      <c r="I11" s="15">
        <v>200000</v>
      </c>
    </row>
    <row r="12" spans="2:9" x14ac:dyDescent="0.3">
      <c r="B12" s="10">
        <v>45986</v>
      </c>
      <c r="C12" s="11"/>
      <c r="D12" s="11" t="s">
        <v>15</v>
      </c>
      <c r="E12" s="11" t="s">
        <v>252</v>
      </c>
      <c r="F12" s="12"/>
      <c r="G12" s="18" t="s">
        <v>253</v>
      </c>
      <c r="H12" s="20"/>
      <c r="I12" s="21">
        <v>75000</v>
      </c>
    </row>
    <row r="13" spans="2:9" x14ac:dyDescent="0.3">
      <c r="B13" s="10">
        <v>45986</v>
      </c>
      <c r="C13" s="19"/>
      <c r="D13" s="19" t="s">
        <v>15</v>
      </c>
      <c r="E13" s="18" t="s">
        <v>254</v>
      </c>
      <c r="F13" s="19"/>
      <c r="G13" s="12" t="s">
        <v>255</v>
      </c>
      <c r="H13" s="20"/>
      <c r="I13" s="39">
        <v>100000</v>
      </c>
    </row>
    <row r="14" spans="2:9" x14ac:dyDescent="0.3">
      <c r="B14" s="10">
        <v>45986</v>
      </c>
      <c r="C14" s="11"/>
      <c r="D14" s="11" t="s">
        <v>15</v>
      </c>
      <c r="E14" s="11" t="s">
        <v>251</v>
      </c>
      <c r="F14" s="12"/>
      <c r="G14" s="19" t="s">
        <v>256</v>
      </c>
      <c r="H14" s="20"/>
      <c r="I14" s="15">
        <f>109800*2</f>
        <v>219600</v>
      </c>
    </row>
    <row r="15" spans="2:9" x14ac:dyDescent="0.3">
      <c r="B15" s="10">
        <v>45986</v>
      </c>
      <c r="C15" s="18"/>
      <c r="D15" s="19" t="s">
        <v>15</v>
      </c>
      <c r="E15" s="18" t="s">
        <v>127</v>
      </c>
      <c r="F15" s="18"/>
      <c r="G15" s="18" t="s">
        <v>36</v>
      </c>
      <c r="H15" s="20"/>
      <c r="I15" s="21">
        <v>130000</v>
      </c>
    </row>
    <row r="16" spans="2:9" x14ac:dyDescent="0.3">
      <c r="B16" s="10">
        <v>45986</v>
      </c>
      <c r="C16" s="18"/>
      <c r="D16" s="19" t="s">
        <v>15</v>
      </c>
      <c r="E16" s="18"/>
      <c r="F16" s="18"/>
      <c r="G16" s="18" t="s">
        <v>211</v>
      </c>
      <c r="H16" s="20"/>
      <c r="I16" s="21">
        <f>7000*5</f>
        <v>35000</v>
      </c>
    </row>
    <row r="17" spans="2:9" x14ac:dyDescent="0.3">
      <c r="B17" s="10"/>
      <c r="C17" s="23"/>
      <c r="D17" s="23" t="s">
        <v>19</v>
      </c>
      <c r="E17" s="23"/>
      <c r="F17" s="23"/>
      <c r="G17" s="23"/>
      <c r="H17" s="24" t="s">
        <v>19</v>
      </c>
      <c r="I17" s="25">
        <f>SUBTOTAL(109,I11:I16)</f>
        <v>759600</v>
      </c>
    </row>
    <row r="18" spans="2:9" x14ac:dyDescent="0.3">
      <c r="B18" s="36"/>
      <c r="C18" s="37"/>
      <c r="D18" s="37"/>
      <c r="E18" s="37"/>
      <c r="F18" s="37"/>
      <c r="G18" s="37"/>
      <c r="H18" s="37"/>
      <c r="I18" s="38"/>
    </row>
    <row r="19" spans="2:9" x14ac:dyDescent="0.3">
      <c r="B19" s="2" t="s">
        <v>20</v>
      </c>
      <c r="C19" s="2"/>
      <c r="D19" s="2"/>
      <c r="E19" s="2" t="s">
        <v>21</v>
      </c>
      <c r="F19" s="2" t="s">
        <v>19</v>
      </c>
      <c r="G19" s="2"/>
      <c r="H19" s="2" t="s">
        <v>22</v>
      </c>
    </row>
    <row r="20" spans="2:9" x14ac:dyDescent="0.3">
      <c r="D20" s="1" t="s">
        <v>19</v>
      </c>
      <c r="F20" s="1" t="s">
        <v>19</v>
      </c>
    </row>
    <row r="22" spans="2:9" x14ac:dyDescent="0.3">
      <c r="B22" s="1" t="s">
        <v>19</v>
      </c>
    </row>
  </sheetData>
  <pageMargins left="0.7" right="0.7" top="0.75" bottom="0.75" header="0" footer="0"/>
  <pageSetup paperSize="9" scale="68" fitToHeight="0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0"/>
  <sheetViews>
    <sheetView topLeftCell="A3" zoomScale="90" zoomScaleNormal="90" workbookViewId="0">
      <selection activeCell="G21" sqref="G21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20.5703125" style="1" bestFit="1" customWidth="1"/>
    <col min="6" max="6" width="14.7109375" style="1" customWidth="1"/>
    <col min="7" max="7" width="63" style="1" bestFit="1" customWidth="1"/>
    <col min="8" max="8" width="16" style="1" bestFit="1" customWidth="1"/>
    <col min="9" max="9" width="16.140625" style="1" bestFit="1" customWidth="1"/>
    <col min="10" max="16384" width="13.5703125" style="1"/>
  </cols>
  <sheetData>
    <row r="5" spans="2:9" x14ac:dyDescent="0.3">
      <c r="E5" s="2"/>
      <c r="F5" s="3"/>
    </row>
    <row r="6" spans="2:9" x14ac:dyDescent="0.3">
      <c r="B6" s="2" t="s">
        <v>0</v>
      </c>
      <c r="C6" s="2"/>
      <c r="D6" s="2"/>
      <c r="E6" s="2"/>
      <c r="F6" s="4" t="s">
        <v>1</v>
      </c>
      <c r="G6" s="2"/>
    </row>
    <row r="7" spans="2:9" x14ac:dyDescent="0.3">
      <c r="B7" s="2" t="s">
        <v>2</v>
      </c>
      <c r="C7" s="2"/>
      <c r="D7" s="2"/>
      <c r="E7" s="2"/>
      <c r="F7" s="4" t="s">
        <v>3</v>
      </c>
      <c r="G7" s="2"/>
    </row>
    <row r="8" spans="2:9" x14ac:dyDescent="0.3">
      <c r="B8" s="2" t="s">
        <v>4</v>
      </c>
      <c r="C8" s="2"/>
      <c r="D8" s="2"/>
      <c r="E8" s="2"/>
      <c r="F8" s="4" t="s">
        <v>5</v>
      </c>
      <c r="G8" s="5">
        <v>45988</v>
      </c>
    </row>
    <row r="10" spans="2:9" x14ac:dyDescent="0.3"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8" t="s">
        <v>12</v>
      </c>
      <c r="I10" s="9" t="s">
        <v>13</v>
      </c>
    </row>
    <row r="11" spans="2:9" x14ac:dyDescent="0.3">
      <c r="B11" s="10">
        <v>45988</v>
      </c>
      <c r="C11" s="11"/>
      <c r="D11" s="11" t="s">
        <v>15</v>
      </c>
      <c r="E11" s="11" t="s">
        <v>251</v>
      </c>
      <c r="F11" s="12"/>
      <c r="G11" s="11" t="s">
        <v>257</v>
      </c>
      <c r="H11" s="14" t="s">
        <v>250</v>
      </c>
      <c r="I11" s="15">
        <v>400000</v>
      </c>
    </row>
    <row r="12" spans="2:9" x14ac:dyDescent="0.3">
      <c r="B12" s="10">
        <v>45988</v>
      </c>
      <c r="C12" s="18"/>
      <c r="D12" s="11" t="s">
        <v>15</v>
      </c>
      <c r="E12" s="11" t="s">
        <v>251</v>
      </c>
      <c r="F12" s="19"/>
      <c r="G12" s="18" t="s">
        <v>258</v>
      </c>
      <c r="H12" s="20"/>
      <c r="I12" s="21">
        <v>35000</v>
      </c>
    </row>
    <row r="13" spans="2:9" x14ac:dyDescent="0.3">
      <c r="B13" s="10">
        <v>45988</v>
      </c>
      <c r="C13" s="11"/>
      <c r="D13" s="11" t="s">
        <v>15</v>
      </c>
      <c r="E13" s="11" t="s">
        <v>127</v>
      </c>
      <c r="F13" s="12"/>
      <c r="G13" s="18" t="s">
        <v>259</v>
      </c>
      <c r="H13" s="20"/>
      <c r="I13" s="21">
        <v>65000</v>
      </c>
    </row>
    <row r="14" spans="2:9" x14ac:dyDescent="0.3">
      <c r="B14" s="10">
        <v>45988</v>
      </c>
      <c r="C14" s="19"/>
      <c r="D14" s="19" t="s">
        <v>15</v>
      </c>
      <c r="E14" s="18"/>
      <c r="F14" s="19"/>
      <c r="G14" s="12" t="s">
        <v>260</v>
      </c>
      <c r="H14" s="20"/>
      <c r="I14" s="39">
        <v>12700</v>
      </c>
    </row>
    <row r="15" spans="2:9" x14ac:dyDescent="0.3">
      <c r="B15" s="10">
        <v>45988</v>
      </c>
      <c r="C15" s="11"/>
      <c r="D15" s="11" t="s">
        <v>156</v>
      </c>
      <c r="E15" s="11"/>
      <c r="F15" s="12"/>
      <c r="G15" s="19" t="s">
        <v>261</v>
      </c>
      <c r="H15" s="20"/>
      <c r="I15" s="15">
        <v>35000</v>
      </c>
    </row>
    <row r="16" spans="2:9" x14ac:dyDescent="0.3">
      <c r="B16" s="10"/>
      <c r="C16" s="23"/>
      <c r="D16" s="23"/>
      <c r="E16" s="23"/>
      <c r="F16" s="23"/>
      <c r="G16" s="23"/>
      <c r="H16" s="24" t="s">
        <v>19</v>
      </c>
      <c r="I16" s="25">
        <f>SUBTOTAL(109,I11:I15)</f>
        <v>547700</v>
      </c>
    </row>
    <row r="17" spans="2:8" x14ac:dyDescent="0.3">
      <c r="B17" s="2" t="s">
        <v>20</v>
      </c>
      <c r="C17" s="2"/>
      <c r="D17" s="2"/>
      <c r="E17" s="2" t="s">
        <v>21</v>
      </c>
      <c r="F17" s="2" t="s">
        <v>19</v>
      </c>
      <c r="G17" s="2"/>
      <c r="H17" s="2" t="s">
        <v>22</v>
      </c>
    </row>
    <row r="18" spans="2:8" x14ac:dyDescent="0.3">
      <c r="D18" s="1" t="s">
        <v>19</v>
      </c>
      <c r="F18" s="1" t="s">
        <v>19</v>
      </c>
    </row>
    <row r="20" spans="2:8" x14ac:dyDescent="0.3">
      <c r="B20" s="1" t="s">
        <v>19</v>
      </c>
    </row>
  </sheetData>
  <pageMargins left="0.7" right="0.7" top="0.75" bottom="0.75" header="0" footer="0"/>
  <pageSetup paperSize="9" scale="68" fitToHeight="0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6"/>
  <sheetViews>
    <sheetView topLeftCell="A7" zoomScale="90" zoomScaleNormal="90" workbookViewId="0">
      <selection activeCell="F25" sqref="F25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20.5703125" style="1" bestFit="1" customWidth="1"/>
    <col min="6" max="6" width="14.7109375" style="1" customWidth="1"/>
    <col min="7" max="7" width="63" style="1" bestFit="1" customWidth="1"/>
    <col min="8" max="8" width="16" style="1" bestFit="1" customWidth="1"/>
    <col min="9" max="9" width="16.140625" style="1" bestFit="1" customWidth="1"/>
    <col min="10" max="16384" width="13.5703125" style="1"/>
  </cols>
  <sheetData>
    <row r="5" spans="2:9" x14ac:dyDescent="0.3">
      <c r="E5" s="2"/>
      <c r="F5" s="3"/>
    </row>
    <row r="6" spans="2:9" x14ac:dyDescent="0.3">
      <c r="B6" s="2" t="s">
        <v>0</v>
      </c>
      <c r="C6" s="2"/>
      <c r="D6" s="2"/>
      <c r="E6" s="2"/>
      <c r="F6" s="4" t="s">
        <v>1</v>
      </c>
      <c r="G6" s="2"/>
    </row>
    <row r="7" spans="2:9" x14ac:dyDescent="0.3">
      <c r="B7" s="2" t="s">
        <v>2</v>
      </c>
      <c r="C7" s="2"/>
      <c r="D7" s="2"/>
      <c r="E7" s="2"/>
      <c r="F7" s="4" t="s">
        <v>3</v>
      </c>
      <c r="G7" s="2"/>
    </row>
    <row r="8" spans="2:9" x14ac:dyDescent="0.3">
      <c r="B8" s="2" t="s">
        <v>4</v>
      </c>
      <c r="C8" s="2"/>
      <c r="D8" s="2"/>
      <c r="E8" s="2"/>
      <c r="F8" s="4" t="s">
        <v>5</v>
      </c>
      <c r="G8" s="5">
        <v>45994</v>
      </c>
    </row>
    <row r="10" spans="2:9" x14ac:dyDescent="0.3"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8" t="s">
        <v>12</v>
      </c>
      <c r="I10" s="9" t="s">
        <v>13</v>
      </c>
    </row>
    <row r="11" spans="2:9" x14ac:dyDescent="0.3">
      <c r="B11" s="10">
        <v>45994</v>
      </c>
      <c r="C11" s="11"/>
      <c r="D11" s="11" t="s">
        <v>15</v>
      </c>
      <c r="E11" s="11" t="s">
        <v>262</v>
      </c>
      <c r="F11" s="12"/>
      <c r="G11" s="11" t="s">
        <v>263</v>
      </c>
      <c r="H11" s="14" t="s">
        <v>264</v>
      </c>
      <c r="I11" s="15">
        <v>400000</v>
      </c>
    </row>
    <row r="12" spans="2:9" x14ac:dyDescent="0.3">
      <c r="B12" s="10">
        <v>45994</v>
      </c>
      <c r="C12" s="18"/>
      <c r="D12" s="11" t="s">
        <v>15</v>
      </c>
      <c r="E12" s="11" t="s">
        <v>251</v>
      </c>
      <c r="F12" s="19"/>
      <c r="G12" s="11" t="s">
        <v>265</v>
      </c>
      <c r="H12" s="14" t="s">
        <v>264</v>
      </c>
      <c r="I12" s="21">
        <v>700000</v>
      </c>
    </row>
    <row r="13" spans="2:9" x14ac:dyDescent="0.3">
      <c r="B13" s="10">
        <v>45994</v>
      </c>
      <c r="C13" s="11"/>
      <c r="D13" s="11" t="s">
        <v>15</v>
      </c>
      <c r="E13" s="11" t="s">
        <v>251</v>
      </c>
      <c r="F13" s="12"/>
      <c r="G13" s="11" t="s">
        <v>266</v>
      </c>
      <c r="H13" s="20"/>
      <c r="I13" s="21">
        <v>45000</v>
      </c>
    </row>
    <row r="14" spans="2:9" x14ac:dyDescent="0.3">
      <c r="B14" s="10">
        <v>45994</v>
      </c>
      <c r="C14" s="19"/>
      <c r="D14" s="19" t="s">
        <v>15</v>
      </c>
      <c r="E14" s="11" t="s">
        <v>267</v>
      </c>
      <c r="F14" s="19"/>
      <c r="G14" s="11" t="s">
        <v>266</v>
      </c>
      <c r="H14" s="20"/>
      <c r="I14" s="39">
        <v>90000</v>
      </c>
    </row>
    <row r="15" spans="2:9" x14ac:dyDescent="0.3">
      <c r="B15" s="10">
        <v>45994</v>
      </c>
      <c r="C15" s="19"/>
      <c r="D15" s="19" t="s">
        <v>15</v>
      </c>
      <c r="E15" s="11" t="s">
        <v>267</v>
      </c>
      <c r="F15" s="19"/>
      <c r="G15" s="11" t="s">
        <v>256</v>
      </c>
      <c r="H15" s="20"/>
      <c r="I15" s="39">
        <v>219600</v>
      </c>
    </row>
    <row r="16" spans="2:9" x14ac:dyDescent="0.3">
      <c r="B16" s="10">
        <v>45994</v>
      </c>
      <c r="C16" s="11"/>
      <c r="D16" s="11" t="s">
        <v>268</v>
      </c>
      <c r="E16" s="11"/>
      <c r="F16" s="12"/>
      <c r="G16" s="12" t="s">
        <v>269</v>
      </c>
      <c r="H16" s="14" t="s">
        <v>237</v>
      </c>
      <c r="I16" s="15">
        <v>25000</v>
      </c>
    </row>
    <row r="17" spans="2:9" x14ac:dyDescent="0.3">
      <c r="B17" s="10">
        <v>45994</v>
      </c>
      <c r="C17" s="40"/>
      <c r="D17" s="40" t="s">
        <v>268</v>
      </c>
      <c r="E17" s="40" t="s">
        <v>271</v>
      </c>
      <c r="F17" s="41"/>
      <c r="G17" s="41" t="s">
        <v>270</v>
      </c>
      <c r="H17" s="42"/>
      <c r="I17" s="43">
        <v>45000</v>
      </c>
    </row>
    <row r="18" spans="2:9" x14ac:dyDescent="0.3">
      <c r="B18" s="10">
        <v>45994</v>
      </c>
      <c r="C18" s="40"/>
      <c r="D18" s="40" t="s">
        <v>15</v>
      </c>
      <c r="E18" s="40" t="s">
        <v>272</v>
      </c>
      <c r="F18" s="41" t="s">
        <v>273</v>
      </c>
      <c r="G18" s="41" t="s">
        <v>274</v>
      </c>
      <c r="H18" s="42" t="s">
        <v>250</v>
      </c>
      <c r="I18" s="43">
        <v>380000</v>
      </c>
    </row>
    <row r="19" spans="2:9" x14ac:dyDescent="0.3">
      <c r="B19" s="10">
        <v>45994</v>
      </c>
      <c r="C19" s="40"/>
      <c r="D19" s="40" t="s">
        <v>14</v>
      </c>
      <c r="E19" s="40"/>
      <c r="F19" s="41"/>
      <c r="G19" s="41" t="s">
        <v>275</v>
      </c>
      <c r="H19" s="14" t="s">
        <v>237</v>
      </c>
      <c r="I19" s="15">
        <v>25000</v>
      </c>
    </row>
    <row r="20" spans="2:9" x14ac:dyDescent="0.3">
      <c r="B20" s="10">
        <v>45994</v>
      </c>
      <c r="C20" s="40"/>
      <c r="D20" s="40" t="s">
        <v>15</v>
      </c>
      <c r="E20" s="40" t="s">
        <v>276</v>
      </c>
      <c r="F20" s="41"/>
      <c r="G20" s="41" t="s">
        <v>277</v>
      </c>
      <c r="H20" s="42"/>
      <c r="I20" s="43">
        <v>80000</v>
      </c>
    </row>
    <row r="21" spans="2:9" ht="37.5" x14ac:dyDescent="0.3">
      <c r="B21" s="46">
        <v>45994</v>
      </c>
      <c r="C21" s="47"/>
      <c r="D21" s="47" t="s">
        <v>15</v>
      </c>
      <c r="E21" s="47" t="s">
        <v>251</v>
      </c>
      <c r="F21" s="48" t="s">
        <v>278</v>
      </c>
      <c r="G21" s="48" t="s">
        <v>279</v>
      </c>
      <c r="H21" s="45" t="s">
        <v>280</v>
      </c>
      <c r="I21" s="44">
        <v>600000</v>
      </c>
    </row>
    <row r="22" spans="2:9" x14ac:dyDescent="0.3">
      <c r="B22" s="10"/>
      <c r="C22" s="23"/>
      <c r="D22" s="23"/>
      <c r="E22" s="23"/>
      <c r="F22" s="23"/>
      <c r="G22" s="23"/>
      <c r="H22" s="24" t="s">
        <v>19</v>
      </c>
      <c r="I22" s="25">
        <f>SUBTOTAL(109,I11:I21)</f>
        <v>2609600</v>
      </c>
    </row>
    <row r="23" spans="2:9" x14ac:dyDescent="0.3">
      <c r="B23" s="2" t="s">
        <v>20</v>
      </c>
      <c r="C23" s="2"/>
      <c r="D23" s="2"/>
      <c r="E23" s="2"/>
      <c r="F23" s="2" t="s">
        <v>19</v>
      </c>
      <c r="G23" s="2"/>
      <c r="H23" s="2" t="s">
        <v>22</v>
      </c>
    </row>
    <row r="24" spans="2:9" x14ac:dyDescent="0.3">
      <c r="D24" s="1" t="s">
        <v>19</v>
      </c>
      <c r="F24" s="1" t="s">
        <v>19</v>
      </c>
    </row>
    <row r="26" spans="2:9" x14ac:dyDescent="0.3">
      <c r="B26" s="1" t="s">
        <v>19</v>
      </c>
    </row>
  </sheetData>
  <pageMargins left="0.7" right="0.7" top="0.75" bottom="0.75" header="0" footer="0"/>
  <pageSetup paperSize="9" scale="68" fitToHeight="0" orientation="landscape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Q70"/>
  <sheetViews>
    <sheetView topLeftCell="B8" zoomScale="90" zoomScaleNormal="90" workbookViewId="0">
      <selection activeCell="J18" sqref="J18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20.5703125" style="1" bestFit="1" customWidth="1"/>
    <col min="6" max="6" width="14.7109375" style="1" customWidth="1"/>
    <col min="7" max="7" width="63" style="1" bestFit="1" customWidth="1"/>
    <col min="8" max="8" width="16" style="1" bestFit="1" customWidth="1"/>
    <col min="9" max="9" width="16.140625" style="1" bestFit="1" customWidth="1"/>
    <col min="10" max="16384" width="13.5703125" style="1"/>
  </cols>
  <sheetData>
    <row r="5" spans="2:10" x14ac:dyDescent="0.3">
      <c r="E5" s="2"/>
      <c r="F5" s="3"/>
    </row>
    <row r="6" spans="2:10" x14ac:dyDescent="0.3">
      <c r="B6" s="2" t="s">
        <v>0</v>
      </c>
      <c r="C6" s="2"/>
      <c r="D6" s="2"/>
      <c r="E6" s="2"/>
      <c r="F6" s="4" t="s">
        <v>1</v>
      </c>
      <c r="G6" s="2"/>
    </row>
    <row r="7" spans="2:10" x14ac:dyDescent="0.3">
      <c r="B7" s="2" t="s">
        <v>2</v>
      </c>
      <c r="C7" s="2"/>
      <c r="D7" s="2"/>
      <c r="E7" s="2"/>
      <c r="F7" s="4" t="s">
        <v>3</v>
      </c>
      <c r="G7" s="2"/>
    </row>
    <row r="8" spans="2:10" x14ac:dyDescent="0.3">
      <c r="B8" s="2" t="s">
        <v>4</v>
      </c>
      <c r="C8" s="2"/>
      <c r="D8" s="2"/>
      <c r="E8" s="2"/>
      <c r="F8" s="4" t="s">
        <v>5</v>
      </c>
      <c r="G8" s="5">
        <v>45994</v>
      </c>
    </row>
    <row r="10" spans="2:10" x14ac:dyDescent="0.3"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8" t="s">
        <v>12</v>
      </c>
      <c r="I10" s="9" t="s">
        <v>13</v>
      </c>
      <c r="J10" s="52" t="s">
        <v>298</v>
      </c>
    </row>
    <row r="11" spans="2:10" x14ac:dyDescent="0.3">
      <c r="B11" s="10">
        <v>45995</v>
      </c>
      <c r="C11" s="11"/>
      <c r="D11" s="11" t="s">
        <v>54</v>
      </c>
      <c r="E11" s="11" t="s">
        <v>55</v>
      </c>
      <c r="F11" s="12" t="s">
        <v>281</v>
      </c>
      <c r="G11" s="11" t="s">
        <v>282</v>
      </c>
      <c r="H11" s="14"/>
      <c r="I11" s="15">
        <v>20000</v>
      </c>
      <c r="J11" s="50"/>
    </row>
    <row r="12" spans="2:10" x14ac:dyDescent="0.3">
      <c r="B12" s="10">
        <v>45995</v>
      </c>
      <c r="C12" s="18"/>
      <c r="D12" s="11" t="s">
        <v>52</v>
      </c>
      <c r="E12" s="11"/>
      <c r="F12" s="19"/>
      <c r="G12" s="11" t="s">
        <v>283</v>
      </c>
      <c r="H12" s="14"/>
      <c r="I12" s="21">
        <v>20000</v>
      </c>
      <c r="J12" s="49"/>
    </row>
    <row r="13" spans="2:10" x14ac:dyDescent="0.3">
      <c r="B13" s="10">
        <v>45995</v>
      </c>
      <c r="C13" s="18"/>
      <c r="D13" s="41" t="s">
        <v>15</v>
      </c>
      <c r="E13" s="11" t="s">
        <v>284</v>
      </c>
      <c r="F13" s="12" t="s">
        <v>278</v>
      </c>
      <c r="G13" s="11" t="s">
        <v>291</v>
      </c>
      <c r="H13" s="14"/>
      <c r="I13" s="21">
        <v>5000</v>
      </c>
      <c r="J13" s="49"/>
    </row>
    <row r="14" spans="2:10" x14ac:dyDescent="0.3">
      <c r="B14" s="10">
        <v>45995</v>
      </c>
      <c r="C14" s="11"/>
      <c r="D14" s="41" t="s">
        <v>15</v>
      </c>
      <c r="E14" s="11" t="s">
        <v>284</v>
      </c>
      <c r="F14" s="12" t="s">
        <v>278</v>
      </c>
      <c r="G14" s="11" t="s">
        <v>285</v>
      </c>
      <c r="H14" s="20"/>
      <c r="I14" s="21">
        <v>20000</v>
      </c>
      <c r="J14" s="49"/>
    </row>
    <row r="15" spans="2:10" x14ac:dyDescent="0.3">
      <c r="B15" s="10">
        <v>45995</v>
      </c>
      <c r="C15" s="19"/>
      <c r="D15" s="12" t="s">
        <v>15</v>
      </c>
      <c r="E15" s="11" t="s">
        <v>251</v>
      </c>
      <c r="F15" s="12" t="s">
        <v>278</v>
      </c>
      <c r="G15" s="11" t="s">
        <v>286</v>
      </c>
      <c r="H15" s="20"/>
      <c r="I15" s="39">
        <v>5000</v>
      </c>
      <c r="J15" s="49"/>
    </row>
    <row r="16" spans="2:10" x14ac:dyDescent="0.3">
      <c r="B16" s="10">
        <v>45995</v>
      </c>
      <c r="C16" s="19"/>
      <c r="D16" s="12" t="s">
        <v>15</v>
      </c>
      <c r="E16" s="11" t="s">
        <v>267</v>
      </c>
      <c r="F16" s="12"/>
      <c r="G16" s="11" t="s">
        <v>287</v>
      </c>
      <c r="H16" s="20"/>
      <c r="I16" s="39">
        <v>20000</v>
      </c>
      <c r="J16" s="49"/>
    </row>
    <row r="17" spans="2:10" x14ac:dyDescent="0.3">
      <c r="B17" s="10">
        <v>45995</v>
      </c>
      <c r="C17" s="11"/>
      <c r="D17" s="11" t="s">
        <v>15</v>
      </c>
      <c r="E17" s="11" t="s">
        <v>288</v>
      </c>
      <c r="F17" s="12" t="s">
        <v>273</v>
      </c>
      <c r="G17" s="11" t="s">
        <v>285</v>
      </c>
      <c r="H17" s="14"/>
      <c r="I17" s="15">
        <v>20000</v>
      </c>
      <c r="J17" s="49"/>
    </row>
    <row r="18" spans="2:10" x14ac:dyDescent="0.3">
      <c r="B18" s="10">
        <v>45995</v>
      </c>
      <c r="C18" s="40"/>
      <c r="D18" s="40" t="s">
        <v>15</v>
      </c>
      <c r="E18" s="40" t="s">
        <v>272</v>
      </c>
      <c r="F18" s="12" t="s">
        <v>273</v>
      </c>
      <c r="G18" s="41" t="s">
        <v>289</v>
      </c>
      <c r="H18" s="42" t="s">
        <v>290</v>
      </c>
      <c r="I18" s="43">
        <v>65000</v>
      </c>
      <c r="J18" s="49" t="s">
        <v>19</v>
      </c>
    </row>
    <row r="19" spans="2:10" x14ac:dyDescent="0.3">
      <c r="B19" s="10">
        <v>45995</v>
      </c>
      <c r="C19" s="40"/>
      <c r="D19" s="11" t="s">
        <v>15</v>
      </c>
      <c r="E19" s="11" t="s">
        <v>288</v>
      </c>
      <c r="F19" s="12" t="s">
        <v>273</v>
      </c>
      <c r="G19" s="11" t="s">
        <v>291</v>
      </c>
      <c r="H19" s="42"/>
      <c r="I19" s="43">
        <v>5000</v>
      </c>
      <c r="J19" s="49"/>
    </row>
    <row r="20" spans="2:10" x14ac:dyDescent="0.3">
      <c r="B20" s="10">
        <v>45995</v>
      </c>
      <c r="C20" s="40"/>
      <c r="D20" s="12" t="s">
        <v>15</v>
      </c>
      <c r="E20" s="11" t="s">
        <v>267</v>
      </c>
      <c r="F20" s="12"/>
      <c r="G20" s="41" t="s">
        <v>292</v>
      </c>
      <c r="H20" s="14" t="s">
        <v>293</v>
      </c>
      <c r="I20" s="15">
        <v>230000</v>
      </c>
      <c r="J20" s="49"/>
    </row>
    <row r="21" spans="2:10" x14ac:dyDescent="0.3">
      <c r="B21" s="10">
        <v>45995</v>
      </c>
      <c r="C21" s="40"/>
      <c r="D21" s="40" t="s">
        <v>15</v>
      </c>
      <c r="E21" s="40" t="s">
        <v>163</v>
      </c>
      <c r="F21" s="12" t="s">
        <v>164</v>
      </c>
      <c r="G21" s="41" t="s">
        <v>294</v>
      </c>
      <c r="H21" s="42"/>
      <c r="I21" s="43">
        <v>175000</v>
      </c>
      <c r="J21" s="49"/>
    </row>
    <row r="22" spans="2:10" x14ac:dyDescent="0.3">
      <c r="B22" s="10">
        <v>45995</v>
      </c>
      <c r="C22" s="47"/>
      <c r="D22" s="12" t="s">
        <v>15</v>
      </c>
      <c r="E22" s="11" t="s">
        <v>267</v>
      </c>
      <c r="F22" s="12"/>
      <c r="G22" s="48" t="s">
        <v>296</v>
      </c>
      <c r="H22" s="45" t="s">
        <v>297</v>
      </c>
      <c r="I22" s="44">
        <v>50000</v>
      </c>
      <c r="J22" s="49"/>
    </row>
    <row r="23" spans="2:10" x14ac:dyDescent="0.3">
      <c r="B23" s="10"/>
      <c r="C23" s="23"/>
      <c r="D23" s="23"/>
      <c r="E23" s="23"/>
      <c r="F23" s="12"/>
      <c r="G23" s="23"/>
      <c r="H23" s="24" t="s">
        <v>19</v>
      </c>
      <c r="I23" s="25">
        <f>SUBTOTAL(109,I11:I22)</f>
        <v>635000</v>
      </c>
      <c r="J23" s="51"/>
    </row>
    <row r="24" spans="2:10" x14ac:dyDescent="0.3">
      <c r="B24" s="2" t="s">
        <v>20</v>
      </c>
      <c r="C24" s="2"/>
      <c r="D24" s="2"/>
      <c r="E24" s="2"/>
      <c r="F24" s="2" t="s">
        <v>19</v>
      </c>
      <c r="G24" s="2"/>
      <c r="H24" s="2" t="s">
        <v>22</v>
      </c>
    </row>
    <row r="25" spans="2:10" x14ac:dyDescent="0.3">
      <c r="D25" s="1" t="s">
        <v>19</v>
      </c>
      <c r="F25" s="1" t="s">
        <v>19</v>
      </c>
    </row>
    <row r="26" spans="2:10" x14ac:dyDescent="0.3">
      <c r="G26" s="1" t="s">
        <v>19</v>
      </c>
    </row>
    <row r="27" spans="2:10" x14ac:dyDescent="0.3">
      <c r="B27" s="1" t="s">
        <v>19</v>
      </c>
    </row>
    <row r="70" spans="16:17" x14ac:dyDescent="0.3">
      <c r="P70" s="1">
        <v>0</v>
      </c>
      <c r="Q70" s="1" t="s">
        <v>295</v>
      </c>
    </row>
  </sheetData>
  <pageMargins left="0.7" right="0.7" top="0.75" bottom="0.75" header="0" footer="0"/>
  <pageSetup paperSize="9" scale="68" fitToHeight="0" orientation="landscape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P67"/>
  <sheetViews>
    <sheetView topLeftCell="A4" zoomScale="90" zoomScaleNormal="90" workbookViewId="0">
      <selection activeCell="G13" sqref="G13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20.5703125" style="1" bestFit="1" customWidth="1"/>
    <col min="6" max="6" width="14.7109375" style="1" customWidth="1"/>
    <col min="7" max="7" width="63" style="1" bestFit="1" customWidth="1"/>
    <col min="8" max="8" width="16" style="1" bestFit="1" customWidth="1"/>
    <col min="9" max="9" width="16.140625" style="1" bestFit="1" customWidth="1"/>
    <col min="10" max="16384" width="13.5703125" style="1"/>
  </cols>
  <sheetData>
    <row r="5" spans="2:9" x14ac:dyDescent="0.3">
      <c r="E5" s="2"/>
      <c r="F5" s="3"/>
    </row>
    <row r="6" spans="2:9" x14ac:dyDescent="0.3">
      <c r="B6" s="2" t="s">
        <v>0</v>
      </c>
      <c r="C6" s="2"/>
      <c r="D6" s="2"/>
      <c r="E6" s="2"/>
      <c r="F6" s="4" t="s">
        <v>1</v>
      </c>
      <c r="G6" s="2"/>
    </row>
    <row r="7" spans="2:9" x14ac:dyDescent="0.3">
      <c r="B7" s="2" t="s">
        <v>2</v>
      </c>
      <c r="C7" s="2"/>
      <c r="D7" s="2"/>
      <c r="E7" s="2"/>
      <c r="F7" s="4" t="s">
        <v>3</v>
      </c>
      <c r="G7" s="2"/>
    </row>
    <row r="8" spans="2:9" x14ac:dyDescent="0.3">
      <c r="B8" s="2" t="s">
        <v>4</v>
      </c>
      <c r="C8" s="2"/>
      <c r="D8" s="2"/>
      <c r="E8" s="2"/>
      <c r="F8" s="4" t="s">
        <v>5</v>
      </c>
      <c r="G8" s="5">
        <v>46000</v>
      </c>
    </row>
    <row r="10" spans="2:9" x14ac:dyDescent="0.3"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8" t="s">
        <v>12</v>
      </c>
      <c r="I10" s="9" t="s">
        <v>13</v>
      </c>
    </row>
    <row r="11" spans="2:9" x14ac:dyDescent="0.3">
      <c r="B11" s="10">
        <v>46000</v>
      </c>
      <c r="C11" s="11"/>
      <c r="D11" s="11" t="s">
        <v>15</v>
      </c>
      <c r="E11" s="11" t="s">
        <v>127</v>
      </c>
      <c r="F11" s="12"/>
      <c r="G11" s="11" t="s">
        <v>308</v>
      </c>
      <c r="H11" s="14" t="s">
        <v>306</v>
      </c>
      <c r="I11" s="15">
        <v>390000</v>
      </c>
    </row>
    <row r="12" spans="2:9" x14ac:dyDescent="0.3">
      <c r="B12" s="10">
        <v>46000</v>
      </c>
      <c r="C12" s="18"/>
      <c r="D12" s="11" t="s">
        <v>15</v>
      </c>
      <c r="E12" s="11" t="s">
        <v>127</v>
      </c>
      <c r="F12" s="19"/>
      <c r="G12" s="11" t="s">
        <v>36</v>
      </c>
      <c r="H12" s="14"/>
      <c r="I12" s="21">
        <v>150000</v>
      </c>
    </row>
    <row r="13" spans="2:9" x14ac:dyDescent="0.3">
      <c r="B13" s="10">
        <v>46000</v>
      </c>
      <c r="C13" s="18"/>
      <c r="D13" s="11" t="s">
        <v>15</v>
      </c>
      <c r="E13" s="11" t="s">
        <v>127</v>
      </c>
      <c r="F13" s="19"/>
      <c r="G13" s="11" t="s">
        <v>303</v>
      </c>
      <c r="H13" s="14" t="s">
        <v>304</v>
      </c>
      <c r="I13" s="21">
        <v>100000</v>
      </c>
    </row>
    <row r="14" spans="2:9" x14ac:dyDescent="0.3">
      <c r="B14" s="10">
        <v>46000</v>
      </c>
      <c r="C14" s="18"/>
      <c r="D14" s="41" t="s">
        <v>15</v>
      </c>
      <c r="E14" s="11"/>
      <c r="F14" s="12"/>
      <c r="G14" s="11" t="s">
        <v>305</v>
      </c>
      <c r="H14" s="14"/>
      <c r="I14" s="21">
        <v>75000</v>
      </c>
    </row>
    <row r="15" spans="2:9" x14ac:dyDescent="0.3">
      <c r="B15" s="10">
        <v>46000</v>
      </c>
      <c r="C15" s="11"/>
      <c r="D15" s="41" t="s">
        <v>15</v>
      </c>
      <c r="E15" s="11" t="s">
        <v>251</v>
      </c>
      <c r="F15" s="12" t="s">
        <v>278</v>
      </c>
      <c r="G15" s="11" t="s">
        <v>299</v>
      </c>
      <c r="H15" s="14" t="s">
        <v>300</v>
      </c>
      <c r="I15" s="21">
        <f>7000*25</f>
        <v>175000</v>
      </c>
    </row>
    <row r="16" spans="2:9" x14ac:dyDescent="0.3">
      <c r="B16" s="10">
        <v>46000</v>
      </c>
      <c r="C16" s="19"/>
      <c r="D16" s="12" t="s">
        <v>15</v>
      </c>
      <c r="E16" s="11" t="s">
        <v>251</v>
      </c>
      <c r="F16" s="12" t="s">
        <v>278</v>
      </c>
      <c r="G16" s="11" t="s">
        <v>301</v>
      </c>
      <c r="H16" s="14" t="s">
        <v>290</v>
      </c>
      <c r="I16" s="39">
        <v>8500</v>
      </c>
    </row>
    <row r="17" spans="2:9" x14ac:dyDescent="0.3">
      <c r="B17" s="10">
        <v>46000</v>
      </c>
      <c r="C17" s="19"/>
      <c r="D17" s="12" t="s">
        <v>15</v>
      </c>
      <c r="E17" s="11" t="s">
        <v>267</v>
      </c>
      <c r="F17" s="12"/>
      <c r="G17" s="11" t="s">
        <v>301</v>
      </c>
      <c r="H17" s="14" t="s">
        <v>290</v>
      </c>
      <c r="I17" s="39">
        <v>8500</v>
      </c>
    </row>
    <row r="18" spans="2:9" x14ac:dyDescent="0.3">
      <c r="B18" s="10">
        <v>46000</v>
      </c>
      <c r="C18" s="11"/>
      <c r="D18" s="11" t="s">
        <v>52</v>
      </c>
      <c r="E18" s="11"/>
      <c r="F18" s="12"/>
      <c r="G18" s="11" t="s">
        <v>302</v>
      </c>
      <c r="H18" s="14"/>
      <c r="I18" s="15">
        <v>20000</v>
      </c>
    </row>
    <row r="19" spans="2:9" x14ac:dyDescent="0.3">
      <c r="B19" s="53">
        <v>46000</v>
      </c>
      <c r="C19" s="40"/>
      <c r="D19" s="40" t="s">
        <v>14</v>
      </c>
      <c r="E19" s="40"/>
      <c r="F19" s="41"/>
      <c r="G19" s="40" t="s">
        <v>307</v>
      </c>
      <c r="H19" s="42"/>
      <c r="I19" s="43">
        <v>9000</v>
      </c>
    </row>
    <row r="20" spans="2:9" x14ac:dyDescent="0.3">
      <c r="B20" s="10"/>
      <c r="C20" s="23"/>
      <c r="D20" s="23"/>
      <c r="E20" s="23"/>
      <c r="F20" s="12"/>
      <c r="G20" s="23"/>
      <c r="H20" s="24" t="s">
        <v>19</v>
      </c>
      <c r="I20" s="25">
        <f>SUBTOTAL(109,I11:I19)</f>
        <v>936000</v>
      </c>
    </row>
    <row r="21" spans="2:9" x14ac:dyDescent="0.3">
      <c r="B21" s="2" t="s">
        <v>20</v>
      </c>
      <c r="C21" s="2"/>
      <c r="D21" s="2"/>
      <c r="E21" s="2"/>
      <c r="F21" s="2" t="s">
        <v>19</v>
      </c>
      <c r="G21" s="2"/>
      <c r="H21" s="2" t="s">
        <v>22</v>
      </c>
    </row>
    <row r="22" spans="2:9" x14ac:dyDescent="0.3">
      <c r="D22" s="1" t="s">
        <v>19</v>
      </c>
      <c r="F22" s="1" t="s">
        <v>19</v>
      </c>
    </row>
    <row r="23" spans="2:9" x14ac:dyDescent="0.3">
      <c r="G23" s="1" t="s">
        <v>19</v>
      </c>
    </row>
    <row r="24" spans="2:9" x14ac:dyDescent="0.3">
      <c r="B24" s="1" t="s">
        <v>19</v>
      </c>
    </row>
    <row r="67" spans="15:16" x14ac:dyDescent="0.3">
      <c r="O67" s="1">
        <v>0</v>
      </c>
      <c r="P67" s="1" t="s">
        <v>295</v>
      </c>
    </row>
  </sheetData>
  <pageMargins left="0.7" right="0.7" top="0.75" bottom="0.75" header="0" footer="0"/>
  <pageSetup paperSize="9" scale="68" fitToHeight="0" orientation="landscape" r:id="rId1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P68"/>
  <sheetViews>
    <sheetView topLeftCell="A4" zoomScale="90" zoomScaleNormal="90" workbookViewId="0">
      <selection activeCell="I7" sqref="I7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20.5703125" style="1" bestFit="1" customWidth="1"/>
    <col min="6" max="6" width="14.7109375" style="1" customWidth="1"/>
    <col min="7" max="7" width="63" style="1" bestFit="1" customWidth="1"/>
    <col min="8" max="8" width="16" style="1" bestFit="1" customWidth="1"/>
    <col min="9" max="9" width="16.140625" style="1" bestFit="1" customWidth="1"/>
    <col min="10" max="16384" width="13.5703125" style="1"/>
  </cols>
  <sheetData>
    <row r="5" spans="2:9" x14ac:dyDescent="0.3">
      <c r="E5" s="2"/>
      <c r="F5" s="3"/>
    </row>
    <row r="6" spans="2:9" x14ac:dyDescent="0.3">
      <c r="B6" s="2" t="s">
        <v>0</v>
      </c>
      <c r="C6" s="2"/>
      <c r="D6" s="2"/>
      <c r="E6" s="2"/>
      <c r="F6" s="4" t="s">
        <v>1</v>
      </c>
      <c r="G6" s="2"/>
    </row>
    <row r="7" spans="2:9" x14ac:dyDescent="0.3">
      <c r="B7" s="2" t="s">
        <v>2</v>
      </c>
      <c r="C7" s="2"/>
      <c r="D7" s="2"/>
      <c r="E7" s="2"/>
      <c r="F7" s="4" t="s">
        <v>3</v>
      </c>
      <c r="G7" s="2"/>
    </row>
    <row r="8" spans="2:9" x14ac:dyDescent="0.3">
      <c r="B8" s="2" t="s">
        <v>4</v>
      </c>
      <c r="C8" s="2"/>
      <c r="D8" s="2"/>
      <c r="E8" s="2"/>
      <c r="F8" s="4" t="s">
        <v>5</v>
      </c>
      <c r="G8" s="5">
        <v>46007</v>
      </c>
    </row>
    <row r="10" spans="2:9" x14ac:dyDescent="0.3"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8" t="s">
        <v>12</v>
      </c>
      <c r="I10" s="9" t="s">
        <v>13</v>
      </c>
    </row>
    <row r="11" spans="2:9" x14ac:dyDescent="0.3">
      <c r="B11" s="10">
        <v>46007</v>
      </c>
      <c r="C11" s="11"/>
      <c r="D11" s="11" t="s">
        <v>52</v>
      </c>
      <c r="E11" s="11"/>
      <c r="F11" s="12"/>
      <c r="G11" s="11" t="s">
        <v>309</v>
      </c>
      <c r="H11" s="14"/>
      <c r="I11" s="15">
        <v>40000</v>
      </c>
    </row>
    <row r="12" spans="2:9" x14ac:dyDescent="0.3">
      <c r="B12" s="10">
        <v>46007</v>
      </c>
      <c r="C12" s="18"/>
      <c r="D12" s="11" t="s">
        <v>14</v>
      </c>
      <c r="E12" s="11"/>
      <c r="F12" s="19"/>
      <c r="G12" s="11" t="s">
        <v>317</v>
      </c>
      <c r="H12" s="14"/>
      <c r="I12" s="21">
        <v>225000</v>
      </c>
    </row>
    <row r="13" spans="2:9" x14ac:dyDescent="0.3">
      <c r="B13" s="10">
        <v>46007</v>
      </c>
      <c r="C13" s="18"/>
      <c r="D13" s="11" t="s">
        <v>54</v>
      </c>
      <c r="E13" s="11"/>
      <c r="F13" s="19"/>
      <c r="G13" s="11" t="s">
        <v>187</v>
      </c>
      <c r="H13" s="14"/>
      <c r="I13" s="21">
        <v>20000</v>
      </c>
    </row>
    <row r="14" spans="2:9" x14ac:dyDescent="0.3">
      <c r="B14" s="10">
        <v>46007</v>
      </c>
      <c r="C14" s="18"/>
      <c r="D14" s="41" t="s">
        <v>14</v>
      </c>
      <c r="E14" s="11"/>
      <c r="F14" s="12"/>
      <c r="G14" s="11" t="s">
        <v>310</v>
      </c>
      <c r="H14" s="14"/>
      <c r="I14" s="21">
        <v>60000</v>
      </c>
    </row>
    <row r="15" spans="2:9" x14ac:dyDescent="0.3">
      <c r="B15" s="10">
        <v>46007</v>
      </c>
      <c r="C15" s="11"/>
      <c r="D15" s="41" t="s">
        <v>15</v>
      </c>
      <c r="E15" s="11" t="s">
        <v>251</v>
      </c>
      <c r="F15" s="12"/>
      <c r="G15" s="11" t="s">
        <v>311</v>
      </c>
      <c r="H15" s="14"/>
      <c r="I15" s="21">
        <v>45000</v>
      </c>
    </row>
    <row r="16" spans="2:9" x14ac:dyDescent="0.3">
      <c r="B16" s="10">
        <v>46007</v>
      </c>
      <c r="C16" s="19"/>
      <c r="D16" s="12" t="s">
        <v>15</v>
      </c>
      <c r="E16" s="11" t="s">
        <v>267</v>
      </c>
      <c r="F16" s="12"/>
      <c r="G16" s="11" t="s">
        <v>311</v>
      </c>
      <c r="H16" s="14"/>
      <c r="I16" s="39">
        <v>45000</v>
      </c>
    </row>
    <row r="17" spans="2:9" x14ac:dyDescent="0.3">
      <c r="B17" s="10">
        <v>46007</v>
      </c>
      <c r="C17" s="19"/>
      <c r="D17" s="12" t="s">
        <v>15</v>
      </c>
      <c r="E17" s="11" t="s">
        <v>313</v>
      </c>
      <c r="F17" s="12"/>
      <c r="G17" s="11" t="s">
        <v>312</v>
      </c>
      <c r="H17" s="14"/>
      <c r="I17" s="39">
        <v>120000</v>
      </c>
    </row>
    <row r="18" spans="2:9" x14ac:dyDescent="0.3">
      <c r="B18" s="10">
        <v>46007</v>
      </c>
      <c r="C18" s="11"/>
      <c r="D18" s="11" t="s">
        <v>14</v>
      </c>
      <c r="E18" s="11"/>
      <c r="F18" s="12"/>
      <c r="G18" s="11" t="s">
        <v>314</v>
      </c>
      <c r="H18" s="14" t="s">
        <v>315</v>
      </c>
      <c r="I18" s="15">
        <v>287500</v>
      </c>
    </row>
    <row r="19" spans="2:9" x14ac:dyDescent="0.3">
      <c r="B19" s="10">
        <v>46007</v>
      </c>
      <c r="C19" s="40"/>
      <c r="D19" s="40" t="s">
        <v>14</v>
      </c>
      <c r="E19" s="40"/>
      <c r="F19" s="41"/>
      <c r="G19" s="40" t="s">
        <v>316</v>
      </c>
      <c r="H19" s="42" t="s">
        <v>125</v>
      </c>
      <c r="I19" s="43">
        <v>55000</v>
      </c>
    </row>
    <row r="20" spans="2:9" x14ac:dyDescent="0.3">
      <c r="B20" s="10">
        <v>46007</v>
      </c>
      <c r="C20" s="54"/>
      <c r="D20" s="54"/>
      <c r="E20" s="54"/>
      <c r="F20" s="41"/>
      <c r="G20" s="54"/>
      <c r="H20" s="55"/>
      <c r="I20" s="44"/>
    </row>
    <row r="21" spans="2:9" x14ac:dyDescent="0.3">
      <c r="B21" s="10"/>
      <c r="C21" s="23"/>
      <c r="D21" s="23"/>
      <c r="E21" s="23"/>
      <c r="F21" s="12"/>
      <c r="G21" s="23"/>
      <c r="H21" s="24" t="s">
        <v>19</v>
      </c>
      <c r="I21" s="25">
        <f>SUBTOTAL(109,I11:I19)</f>
        <v>897500</v>
      </c>
    </row>
    <row r="22" spans="2:9" x14ac:dyDescent="0.3">
      <c r="B22" s="2" t="s">
        <v>20</v>
      </c>
      <c r="C22" s="2"/>
      <c r="D22" s="2"/>
      <c r="E22" s="2"/>
      <c r="F22" s="2" t="s">
        <v>19</v>
      </c>
      <c r="G22" s="2"/>
      <c r="H22" s="2" t="s">
        <v>22</v>
      </c>
    </row>
    <row r="23" spans="2:9" x14ac:dyDescent="0.3">
      <c r="D23" s="1" t="s">
        <v>19</v>
      </c>
      <c r="F23" s="1" t="s">
        <v>19</v>
      </c>
    </row>
    <row r="24" spans="2:9" x14ac:dyDescent="0.3">
      <c r="G24" s="1" t="s">
        <v>19</v>
      </c>
    </row>
    <row r="25" spans="2:9" x14ac:dyDescent="0.3">
      <c r="B25" s="1" t="s">
        <v>19</v>
      </c>
    </row>
    <row r="68" spans="15:16" x14ac:dyDescent="0.3">
      <c r="O68" s="1">
        <v>0</v>
      </c>
      <c r="P68" s="1" t="s">
        <v>295</v>
      </c>
    </row>
  </sheetData>
  <pageMargins left="0.7" right="0.7" top="0.75" bottom="0.75" header="0" footer="0"/>
  <pageSetup paperSize="9" scale="68" fitToHeight="0" orientation="landscape" r:id="rId1"/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P70"/>
  <sheetViews>
    <sheetView topLeftCell="A7" zoomScale="90" zoomScaleNormal="90" workbookViewId="0">
      <selection activeCell="G25" sqref="G25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20.5703125" style="1" bestFit="1" customWidth="1"/>
    <col min="6" max="6" width="14.7109375" style="1" customWidth="1"/>
    <col min="7" max="7" width="63" style="1" bestFit="1" customWidth="1"/>
    <col min="8" max="8" width="16" style="1" bestFit="1" customWidth="1"/>
    <col min="9" max="9" width="16.140625" style="1" bestFit="1" customWidth="1"/>
    <col min="10" max="16384" width="13.5703125" style="1"/>
  </cols>
  <sheetData>
    <row r="5" spans="2:9" x14ac:dyDescent="0.3">
      <c r="E5" s="2"/>
      <c r="F5" s="3"/>
    </row>
    <row r="6" spans="2:9" x14ac:dyDescent="0.3">
      <c r="B6" s="2" t="s">
        <v>0</v>
      </c>
      <c r="C6" s="2"/>
      <c r="D6" s="2"/>
      <c r="E6" s="2"/>
      <c r="F6" s="4" t="s">
        <v>1</v>
      </c>
      <c r="G6" s="2"/>
    </row>
    <row r="7" spans="2:9" x14ac:dyDescent="0.3">
      <c r="B7" s="2" t="s">
        <v>2</v>
      </c>
      <c r="C7" s="2"/>
      <c r="D7" s="2"/>
      <c r="E7" s="2"/>
      <c r="F7" s="4" t="s">
        <v>3</v>
      </c>
      <c r="G7" s="2"/>
    </row>
    <row r="8" spans="2:9" x14ac:dyDescent="0.3">
      <c r="B8" s="2" t="s">
        <v>4</v>
      </c>
      <c r="C8" s="2"/>
      <c r="D8" s="2"/>
      <c r="E8" s="2"/>
      <c r="F8" s="4" t="s">
        <v>5</v>
      </c>
      <c r="G8" s="5">
        <v>46010</v>
      </c>
    </row>
    <row r="10" spans="2:9" x14ac:dyDescent="0.3">
      <c r="B10" s="56" t="s">
        <v>6</v>
      </c>
      <c r="C10" s="57" t="s">
        <v>7</v>
      </c>
      <c r="D10" s="57" t="s">
        <v>8</v>
      </c>
      <c r="E10" s="57" t="s">
        <v>9</v>
      </c>
      <c r="F10" s="57" t="s">
        <v>10</v>
      </c>
      <c r="G10" s="57" t="s">
        <v>11</v>
      </c>
      <c r="H10" s="57" t="s">
        <v>12</v>
      </c>
      <c r="I10" s="58" t="s">
        <v>13</v>
      </c>
    </row>
    <row r="11" spans="2:9" x14ac:dyDescent="0.3">
      <c r="B11" s="59">
        <v>46010</v>
      </c>
      <c r="C11" s="60"/>
      <c r="D11" s="60" t="s">
        <v>15</v>
      </c>
      <c r="E11" s="60" t="s">
        <v>318</v>
      </c>
      <c r="F11" s="12"/>
      <c r="G11" s="60" t="s">
        <v>191</v>
      </c>
      <c r="H11" s="61"/>
      <c r="I11" s="62">
        <v>215000</v>
      </c>
    </row>
    <row r="12" spans="2:9" x14ac:dyDescent="0.3">
      <c r="B12" s="59">
        <v>46010</v>
      </c>
      <c r="C12" s="63"/>
      <c r="D12" s="60" t="s">
        <v>15</v>
      </c>
      <c r="E12" s="60" t="s">
        <v>227</v>
      </c>
      <c r="F12" s="19"/>
      <c r="G12" s="60" t="s">
        <v>320</v>
      </c>
      <c r="H12" s="61"/>
      <c r="I12" s="64">
        <v>50000</v>
      </c>
    </row>
    <row r="13" spans="2:9" x14ac:dyDescent="0.3">
      <c r="B13" s="59">
        <v>46010</v>
      </c>
      <c r="C13" s="60"/>
      <c r="D13" s="60" t="s">
        <v>15</v>
      </c>
      <c r="E13" s="60" t="s">
        <v>227</v>
      </c>
      <c r="F13" s="12"/>
      <c r="G13" s="60" t="s">
        <v>191</v>
      </c>
      <c r="H13" s="61"/>
      <c r="I13" s="62">
        <v>215000</v>
      </c>
    </row>
    <row r="14" spans="2:9" x14ac:dyDescent="0.3">
      <c r="B14" s="59">
        <v>46010</v>
      </c>
      <c r="C14" s="63"/>
      <c r="D14" s="60" t="s">
        <v>15</v>
      </c>
      <c r="E14" s="60" t="s">
        <v>319</v>
      </c>
      <c r="F14" s="12" t="s">
        <v>328</v>
      </c>
      <c r="G14" s="60" t="s">
        <v>320</v>
      </c>
      <c r="H14" s="61"/>
      <c r="I14" s="64">
        <v>50000</v>
      </c>
    </row>
    <row r="15" spans="2:9" x14ac:dyDescent="0.3">
      <c r="B15" s="59">
        <v>46010</v>
      </c>
      <c r="C15" s="60"/>
      <c r="D15" s="60" t="s">
        <v>15</v>
      </c>
      <c r="E15" s="60" t="s">
        <v>251</v>
      </c>
      <c r="F15" s="12" t="s">
        <v>278</v>
      </c>
      <c r="G15" s="60" t="s">
        <v>331</v>
      </c>
      <c r="H15" s="61" t="s">
        <v>332</v>
      </c>
      <c r="I15" s="62">
        <v>55000</v>
      </c>
    </row>
    <row r="16" spans="2:9" x14ac:dyDescent="0.3">
      <c r="B16" s="59">
        <v>46010</v>
      </c>
      <c r="C16" s="63"/>
      <c r="D16" s="12" t="s">
        <v>14</v>
      </c>
      <c r="E16" s="60"/>
      <c r="F16" s="12"/>
      <c r="G16" s="60" t="s">
        <v>321</v>
      </c>
      <c r="H16" s="61"/>
      <c r="I16" s="64">
        <f>6000*15</f>
        <v>90000</v>
      </c>
    </row>
    <row r="17" spans="2:9" x14ac:dyDescent="0.3">
      <c r="B17" s="59">
        <v>46010</v>
      </c>
      <c r="C17" s="60" t="s">
        <v>324</v>
      </c>
      <c r="D17" s="12" t="s">
        <v>268</v>
      </c>
      <c r="E17" s="60" t="s">
        <v>322</v>
      </c>
      <c r="F17" s="12" t="s">
        <v>329</v>
      </c>
      <c r="G17" s="60" t="s">
        <v>323</v>
      </c>
      <c r="H17" s="61" t="s">
        <v>241</v>
      </c>
      <c r="I17" s="64">
        <v>400000</v>
      </c>
    </row>
    <row r="18" spans="2:9" x14ac:dyDescent="0.3">
      <c r="B18" s="59">
        <v>46010</v>
      </c>
      <c r="C18" s="19"/>
      <c r="D18" s="12" t="s">
        <v>14</v>
      </c>
      <c r="E18" s="60"/>
      <c r="F18" s="12"/>
      <c r="G18" s="60" t="s">
        <v>323</v>
      </c>
      <c r="H18" s="61" t="s">
        <v>241</v>
      </c>
      <c r="I18" s="65">
        <v>400000</v>
      </c>
    </row>
    <row r="19" spans="2:9" x14ac:dyDescent="0.3">
      <c r="B19" s="59">
        <v>46010</v>
      </c>
      <c r="C19" s="12" t="s">
        <v>324</v>
      </c>
      <c r="D19" s="12" t="s">
        <v>268</v>
      </c>
      <c r="E19" s="60" t="s">
        <v>322</v>
      </c>
      <c r="F19" s="12" t="s">
        <v>329</v>
      </c>
      <c r="G19" s="60" t="s">
        <v>325</v>
      </c>
      <c r="H19" s="61"/>
      <c r="I19" s="65">
        <v>25000</v>
      </c>
    </row>
    <row r="20" spans="2:9" x14ac:dyDescent="0.3">
      <c r="B20" s="59">
        <v>46010</v>
      </c>
      <c r="C20" s="12"/>
      <c r="D20" s="12" t="s">
        <v>15</v>
      </c>
      <c r="E20" s="60" t="s">
        <v>267</v>
      </c>
      <c r="F20" s="12"/>
      <c r="G20" s="60" t="s">
        <v>333</v>
      </c>
      <c r="H20" s="61"/>
      <c r="I20" s="65">
        <v>25000</v>
      </c>
    </row>
    <row r="21" spans="2:9" x14ac:dyDescent="0.3">
      <c r="B21" s="59">
        <v>46010</v>
      </c>
      <c r="C21" s="60" t="s">
        <v>326</v>
      </c>
      <c r="D21" s="60" t="s">
        <v>268</v>
      </c>
      <c r="E21" s="60" t="s">
        <v>327</v>
      </c>
      <c r="F21" s="12"/>
      <c r="G21" s="60" t="s">
        <v>325</v>
      </c>
      <c r="H21" s="61"/>
      <c r="I21" s="62">
        <v>25000</v>
      </c>
    </row>
    <row r="22" spans="2:9" x14ac:dyDescent="0.3">
      <c r="B22" s="59">
        <v>46010</v>
      </c>
      <c r="C22" s="23"/>
      <c r="D22" s="23"/>
      <c r="E22" s="23" t="s">
        <v>313</v>
      </c>
      <c r="F22" s="12"/>
      <c r="G22" s="60" t="s">
        <v>334</v>
      </c>
      <c r="H22" s="67" t="s">
        <v>330</v>
      </c>
      <c r="I22" s="68">
        <v>75000</v>
      </c>
    </row>
    <row r="23" spans="2:9" x14ac:dyDescent="0.3">
      <c r="B23" s="59"/>
      <c r="C23" s="23"/>
      <c r="D23" s="23"/>
      <c r="E23" s="23"/>
      <c r="F23" s="12"/>
      <c r="G23" s="60"/>
      <c r="H23" s="23" t="s">
        <v>19</v>
      </c>
      <c r="I23" s="66">
        <f>SUBTOTAL(109,I11:I22)</f>
        <v>1625000</v>
      </c>
    </row>
    <row r="24" spans="2:9" x14ac:dyDescent="0.3">
      <c r="B24" s="2" t="s">
        <v>20</v>
      </c>
      <c r="C24" s="2"/>
      <c r="D24" s="2"/>
      <c r="E24" s="2"/>
      <c r="F24" s="2" t="s">
        <v>19</v>
      </c>
      <c r="G24" s="2"/>
      <c r="H24" s="2" t="s">
        <v>22</v>
      </c>
    </row>
    <row r="25" spans="2:9" x14ac:dyDescent="0.3">
      <c r="D25" s="1" t="s">
        <v>19</v>
      </c>
      <c r="F25" s="1" t="s">
        <v>19</v>
      </c>
    </row>
    <row r="26" spans="2:9" x14ac:dyDescent="0.3">
      <c r="G26" s="1" t="s">
        <v>19</v>
      </c>
    </row>
    <row r="27" spans="2:9" x14ac:dyDescent="0.3">
      <c r="B27" s="1" t="s">
        <v>19</v>
      </c>
    </row>
    <row r="70" spans="15:16" x14ac:dyDescent="0.3">
      <c r="O70" s="1">
        <v>0</v>
      </c>
      <c r="P70" s="1" t="s">
        <v>295</v>
      </c>
    </row>
  </sheetData>
  <pageMargins left="0.7" right="0.7" top="0.75" bottom="0.75" header="0" footer="0"/>
  <pageSetup paperSize="9" scale="68" fitToHeight="0" orientation="landscape" r:id="rId1"/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1"/>
  <sheetViews>
    <sheetView topLeftCell="A9" zoomScale="90" zoomScaleNormal="90" workbookViewId="0">
      <selection activeCell="G24" sqref="G24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19.42578125" style="1" bestFit="1" customWidth="1"/>
    <col min="6" max="6" width="14.7109375" style="1" customWidth="1"/>
    <col min="7" max="7" width="59.7109375" style="1" bestFit="1" customWidth="1"/>
    <col min="8" max="8" width="16" style="1" bestFit="1" customWidth="1"/>
    <col min="9" max="9" width="16.140625" style="1" bestFit="1" customWidth="1"/>
    <col min="10" max="16384" width="13.5703125" style="1"/>
  </cols>
  <sheetData>
    <row r="5" spans="2:9" x14ac:dyDescent="0.3">
      <c r="E5" s="2"/>
      <c r="F5" s="3"/>
    </row>
    <row r="6" spans="2:9" x14ac:dyDescent="0.3">
      <c r="B6" s="2" t="s">
        <v>0</v>
      </c>
      <c r="C6" s="2"/>
      <c r="D6" s="2"/>
      <c r="E6" s="2"/>
      <c r="F6" s="4" t="s">
        <v>1</v>
      </c>
      <c r="G6" s="2"/>
    </row>
    <row r="7" spans="2:9" x14ac:dyDescent="0.3">
      <c r="B7" s="2" t="s">
        <v>2</v>
      </c>
      <c r="C7" s="2"/>
      <c r="D7" s="2"/>
      <c r="E7" s="2"/>
      <c r="F7" s="4" t="s">
        <v>3</v>
      </c>
      <c r="G7" s="2"/>
    </row>
    <row r="8" spans="2:9" x14ac:dyDescent="0.3">
      <c r="B8" s="2" t="s">
        <v>4</v>
      </c>
      <c r="C8" s="2"/>
      <c r="D8" s="2"/>
      <c r="E8" s="2"/>
      <c r="F8" s="4" t="s">
        <v>5</v>
      </c>
      <c r="G8" s="5">
        <v>45959</v>
      </c>
    </row>
    <row r="10" spans="2:9" x14ac:dyDescent="0.3"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8" t="s">
        <v>12</v>
      </c>
      <c r="I10" s="9" t="s">
        <v>13</v>
      </c>
    </row>
    <row r="11" spans="2:9" x14ac:dyDescent="0.3">
      <c r="B11" s="10">
        <v>46013</v>
      </c>
      <c r="C11" s="11" t="s">
        <v>167</v>
      </c>
      <c r="D11" s="11" t="s">
        <v>52</v>
      </c>
      <c r="E11" s="11" t="s">
        <v>168</v>
      </c>
      <c r="F11" s="12" t="s">
        <v>169</v>
      </c>
      <c r="G11" s="11" t="s">
        <v>172</v>
      </c>
      <c r="H11" s="14" t="s">
        <v>335</v>
      </c>
      <c r="I11" s="15">
        <v>750000</v>
      </c>
    </row>
    <row r="12" spans="2:9" x14ac:dyDescent="0.3">
      <c r="B12" s="10">
        <v>46013</v>
      </c>
      <c r="C12" s="11" t="s">
        <v>167</v>
      </c>
      <c r="D12" s="11" t="s">
        <v>52</v>
      </c>
      <c r="E12" s="11" t="s">
        <v>168</v>
      </c>
      <c r="F12" s="12" t="s">
        <v>169</v>
      </c>
      <c r="G12" s="11" t="s">
        <v>336</v>
      </c>
      <c r="H12" s="14"/>
      <c r="I12" s="15">
        <v>150000</v>
      </c>
    </row>
    <row r="13" spans="2:9" x14ac:dyDescent="0.3">
      <c r="B13" s="10">
        <v>46013</v>
      </c>
      <c r="C13" s="11"/>
      <c r="D13" s="11" t="s">
        <v>15</v>
      </c>
      <c r="E13" s="11" t="s">
        <v>267</v>
      </c>
      <c r="F13" s="12"/>
      <c r="G13" s="11" t="s">
        <v>337</v>
      </c>
      <c r="H13" s="14"/>
      <c r="I13" s="15">
        <v>80000</v>
      </c>
    </row>
    <row r="14" spans="2:9" x14ac:dyDescent="0.3">
      <c r="B14" s="10"/>
      <c r="C14" s="11"/>
      <c r="D14" s="11" t="s">
        <v>15</v>
      </c>
      <c r="E14" s="11" t="s">
        <v>288</v>
      </c>
      <c r="F14" s="12"/>
      <c r="G14" s="11" t="s">
        <v>93</v>
      </c>
      <c r="H14" s="14" t="s">
        <v>338</v>
      </c>
      <c r="I14" s="15">
        <v>210000</v>
      </c>
    </row>
    <row r="15" spans="2:9" x14ac:dyDescent="0.3">
      <c r="B15" s="10"/>
      <c r="C15" s="11"/>
      <c r="D15" s="11" t="s">
        <v>52</v>
      </c>
      <c r="E15" s="11"/>
      <c r="F15" s="12"/>
      <c r="G15" s="11" t="s">
        <v>116</v>
      </c>
      <c r="H15" s="14"/>
      <c r="I15" s="15">
        <v>40000</v>
      </c>
    </row>
    <row r="16" spans="2:9" x14ac:dyDescent="0.3">
      <c r="B16" s="22"/>
      <c r="C16" s="11" t="s">
        <v>218</v>
      </c>
      <c r="D16" s="12" t="s">
        <v>14</v>
      </c>
      <c r="E16" s="18"/>
      <c r="F16" s="18"/>
      <c r="G16" s="11" t="s">
        <v>339</v>
      </c>
      <c r="H16" s="14" t="s">
        <v>241</v>
      </c>
      <c r="I16" s="21">
        <v>425000</v>
      </c>
    </row>
    <row r="17" spans="2:9" x14ac:dyDescent="0.3">
      <c r="B17" s="22"/>
      <c r="C17" s="24" t="s">
        <v>340</v>
      </c>
      <c r="D17" s="69" t="s">
        <v>52</v>
      </c>
      <c r="E17" s="24" t="s">
        <v>161</v>
      </c>
      <c r="F17" s="24" t="s">
        <v>162</v>
      </c>
      <c r="G17" s="24" t="s">
        <v>341</v>
      </c>
      <c r="H17" s="71" t="s">
        <v>241</v>
      </c>
      <c r="I17" s="70">
        <v>250000</v>
      </c>
    </row>
    <row r="18" spans="2:9" x14ac:dyDescent="0.3">
      <c r="B18" s="10"/>
      <c r="C18" s="23"/>
      <c r="D18" s="23"/>
      <c r="E18" s="23"/>
      <c r="F18" s="23"/>
      <c r="G18" s="23"/>
      <c r="H18" s="24" t="s">
        <v>18</v>
      </c>
      <c r="I18" s="25">
        <f>SUBTOTAL(109,I11:I17)</f>
        <v>1905000</v>
      </c>
    </row>
    <row r="20" spans="2:9" x14ac:dyDescent="0.3">
      <c r="B20" s="2" t="s">
        <v>20</v>
      </c>
      <c r="C20" s="2"/>
      <c r="D20" s="2"/>
      <c r="E20" s="2" t="s">
        <v>21</v>
      </c>
      <c r="F20" s="2" t="s">
        <v>19</v>
      </c>
      <c r="G20" s="2"/>
      <c r="H20" s="2" t="s">
        <v>22</v>
      </c>
    </row>
    <row r="21" spans="2:9" x14ac:dyDescent="0.3">
      <c r="F21" s="1" t="s">
        <v>19</v>
      </c>
    </row>
  </sheetData>
  <pageMargins left="0.7" right="0.7" top="0.75" bottom="0.75" header="0" footer="0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M36"/>
  <sheetViews>
    <sheetView topLeftCell="A6" zoomScale="90" zoomScaleNormal="90" workbookViewId="0">
      <selection activeCell="R28" sqref="R28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19.42578125" style="1" bestFit="1" customWidth="1"/>
    <col min="6" max="6" width="14.7109375" style="1" customWidth="1"/>
    <col min="7" max="7" width="59.7109375" style="1" bestFit="1" customWidth="1"/>
    <col min="8" max="8" width="16" style="1" bestFit="1" customWidth="1"/>
    <col min="9" max="9" width="16.140625" style="1" bestFit="1" customWidth="1"/>
    <col min="10" max="12" width="13.5703125" style="1"/>
    <col min="13" max="13" width="1.7109375" style="1" bestFit="1" customWidth="1"/>
    <col min="14" max="16384" width="13.5703125" style="1"/>
  </cols>
  <sheetData>
    <row r="5" spans="2:9" x14ac:dyDescent="0.3">
      <c r="E5" s="2"/>
      <c r="F5" s="3"/>
    </row>
    <row r="6" spans="2:9" x14ac:dyDescent="0.3">
      <c r="B6" s="2" t="s">
        <v>0</v>
      </c>
      <c r="C6" s="2"/>
      <c r="D6" s="2"/>
      <c r="E6" s="2"/>
      <c r="F6" s="4" t="s">
        <v>1</v>
      </c>
      <c r="G6" s="2"/>
    </row>
    <row r="7" spans="2:9" x14ac:dyDescent="0.3">
      <c r="B7" s="2" t="s">
        <v>2</v>
      </c>
      <c r="C7" s="2"/>
      <c r="D7" s="2"/>
      <c r="E7" s="2"/>
      <c r="F7" s="4" t="s">
        <v>3</v>
      </c>
      <c r="G7" s="2"/>
    </row>
    <row r="8" spans="2:9" x14ac:dyDescent="0.3">
      <c r="B8" s="2" t="s">
        <v>4</v>
      </c>
      <c r="C8" s="2"/>
      <c r="D8" s="2"/>
      <c r="E8" s="2"/>
      <c r="F8" s="4" t="s">
        <v>5</v>
      </c>
      <c r="G8" s="5">
        <v>45934</v>
      </c>
    </row>
    <row r="10" spans="2:9" x14ac:dyDescent="0.3"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8" t="s">
        <v>12</v>
      </c>
      <c r="I10" s="9" t="s">
        <v>13</v>
      </c>
    </row>
    <row r="11" spans="2:9" x14ac:dyDescent="0.3">
      <c r="B11" s="10">
        <v>45934</v>
      </c>
      <c r="C11" s="11"/>
      <c r="D11" s="11" t="s">
        <v>14</v>
      </c>
      <c r="E11" s="11"/>
      <c r="F11" s="12"/>
      <c r="G11" s="11" t="s">
        <v>40</v>
      </c>
      <c r="H11" s="14" t="s">
        <v>31</v>
      </c>
      <c r="I11" s="15">
        <v>900000</v>
      </c>
    </row>
    <row r="12" spans="2:9" x14ac:dyDescent="0.3">
      <c r="B12" s="10">
        <v>45934</v>
      </c>
      <c r="C12" s="11"/>
      <c r="D12" s="11" t="s">
        <v>14</v>
      </c>
      <c r="E12" s="11"/>
      <c r="F12" s="12"/>
      <c r="G12" s="11" t="s">
        <v>41</v>
      </c>
      <c r="H12" s="14" t="s">
        <v>31</v>
      </c>
      <c r="I12" s="15">
        <v>900000</v>
      </c>
    </row>
    <row r="13" spans="2:9" x14ac:dyDescent="0.3">
      <c r="B13" s="10">
        <v>45934</v>
      </c>
      <c r="C13" s="11"/>
      <c r="D13" s="11" t="s">
        <v>14</v>
      </c>
      <c r="E13" s="11"/>
      <c r="F13" s="12"/>
      <c r="G13" s="11" t="s">
        <v>42</v>
      </c>
      <c r="H13" s="14" t="s">
        <v>31</v>
      </c>
      <c r="I13" s="15">
        <v>850000</v>
      </c>
    </row>
    <row r="14" spans="2:9" x14ac:dyDescent="0.3">
      <c r="B14" s="10">
        <v>45934</v>
      </c>
      <c r="C14" s="11"/>
      <c r="D14" s="11" t="s">
        <v>15</v>
      </c>
      <c r="E14" s="11" t="s">
        <v>43</v>
      </c>
      <c r="F14" s="12"/>
      <c r="G14" s="13" t="s">
        <v>44</v>
      </c>
      <c r="H14" s="14" t="s">
        <v>31</v>
      </c>
      <c r="I14" s="15">
        <f>495000*2</f>
        <v>990000</v>
      </c>
    </row>
    <row r="15" spans="2:9" x14ac:dyDescent="0.3">
      <c r="B15" s="10">
        <v>45934</v>
      </c>
      <c r="C15" s="11"/>
      <c r="D15" s="11" t="s">
        <v>15</v>
      </c>
      <c r="E15" s="16" t="s">
        <v>26</v>
      </c>
      <c r="F15" s="12" t="s">
        <v>27</v>
      </c>
      <c r="G15" s="11" t="s">
        <v>45</v>
      </c>
      <c r="H15" s="14"/>
      <c r="I15" s="15">
        <v>70000</v>
      </c>
    </row>
    <row r="16" spans="2:9" x14ac:dyDescent="0.3">
      <c r="B16" s="10">
        <v>45934</v>
      </c>
      <c r="C16" s="11"/>
      <c r="D16" s="11" t="s">
        <v>15</v>
      </c>
      <c r="E16" s="16" t="s">
        <v>26</v>
      </c>
      <c r="F16" s="12" t="s">
        <v>27</v>
      </c>
      <c r="G16" s="17" t="s">
        <v>46</v>
      </c>
      <c r="H16" s="14"/>
      <c r="I16" s="15">
        <v>15000</v>
      </c>
    </row>
    <row r="17" spans="2:13" x14ac:dyDescent="0.3">
      <c r="B17" s="10">
        <v>45934</v>
      </c>
      <c r="C17" s="11"/>
      <c r="D17" s="11" t="s">
        <v>14</v>
      </c>
      <c r="E17" s="11"/>
      <c r="F17" s="12"/>
      <c r="G17" s="11" t="s">
        <v>47</v>
      </c>
      <c r="H17" s="14" t="s">
        <v>31</v>
      </c>
      <c r="I17" s="15">
        <f>410000*4</f>
        <v>1640000</v>
      </c>
    </row>
    <row r="18" spans="2:13" x14ac:dyDescent="0.3">
      <c r="B18" s="10">
        <v>45934</v>
      </c>
      <c r="C18" s="11"/>
      <c r="D18" s="11" t="s">
        <v>14</v>
      </c>
      <c r="E18" s="11"/>
      <c r="F18" s="12"/>
      <c r="G18" s="13" t="s">
        <v>48</v>
      </c>
      <c r="H18" s="14" t="s">
        <v>49</v>
      </c>
      <c r="I18" s="15">
        <v>450000</v>
      </c>
    </row>
    <row r="19" spans="2:13" x14ac:dyDescent="0.3">
      <c r="B19" s="10">
        <v>45934</v>
      </c>
      <c r="C19" s="11"/>
      <c r="D19" s="11" t="s">
        <v>14</v>
      </c>
      <c r="E19" s="18"/>
      <c r="F19" s="19"/>
      <c r="G19" s="31" t="s">
        <v>50</v>
      </c>
      <c r="H19" s="20"/>
      <c r="I19" s="21">
        <v>40000</v>
      </c>
    </row>
    <row r="20" spans="2:13" x14ac:dyDescent="0.3">
      <c r="B20" s="10">
        <v>45934</v>
      </c>
      <c r="C20" s="11"/>
      <c r="D20" s="11" t="s">
        <v>14</v>
      </c>
      <c r="E20" s="18"/>
      <c r="F20" s="19"/>
      <c r="G20" s="32" t="s">
        <v>51</v>
      </c>
      <c r="H20" s="20"/>
      <c r="I20" s="21">
        <v>190000</v>
      </c>
    </row>
    <row r="21" spans="2:13" x14ac:dyDescent="0.3">
      <c r="B21" s="22"/>
      <c r="C21" s="18"/>
      <c r="D21" s="18"/>
      <c r="E21" s="18"/>
      <c r="F21" s="19"/>
      <c r="G21" s="31"/>
      <c r="H21" s="20"/>
      <c r="I21" s="21"/>
    </row>
    <row r="22" spans="2:13" x14ac:dyDescent="0.3">
      <c r="B22" s="22"/>
      <c r="C22" s="18"/>
      <c r="D22" s="18"/>
      <c r="E22" s="18"/>
      <c r="F22" s="19"/>
      <c r="G22" s="18"/>
      <c r="H22" s="20"/>
      <c r="I22" s="21"/>
    </row>
    <row r="23" spans="2:13" x14ac:dyDescent="0.3">
      <c r="B23" s="10"/>
      <c r="C23" s="23"/>
      <c r="D23" s="23"/>
      <c r="E23" s="23"/>
      <c r="F23" s="23"/>
      <c r="G23" s="23"/>
      <c r="H23" s="24" t="s">
        <v>18</v>
      </c>
      <c r="I23" s="25">
        <f>SUBTOTAL(109,I11:I22)</f>
        <v>6045000</v>
      </c>
      <c r="M23" s="1" t="s">
        <v>19</v>
      </c>
    </row>
    <row r="24" spans="2:13" x14ac:dyDescent="0.3">
      <c r="K24" s="26"/>
    </row>
    <row r="25" spans="2:13" x14ac:dyDescent="0.3">
      <c r="B25" s="2" t="s">
        <v>20</v>
      </c>
      <c r="C25" s="2"/>
      <c r="D25" s="2"/>
      <c r="E25" s="2" t="s">
        <v>21</v>
      </c>
      <c r="F25" s="2" t="s">
        <v>19</v>
      </c>
      <c r="G25" s="2"/>
      <c r="H25" s="2" t="s">
        <v>22</v>
      </c>
    </row>
    <row r="26" spans="2:13" x14ac:dyDescent="0.3">
      <c r="B26" s="2"/>
      <c r="C26" s="2"/>
      <c r="D26" s="2"/>
      <c r="E26" s="2"/>
      <c r="F26" s="2" t="s">
        <v>19</v>
      </c>
      <c r="G26" s="2"/>
      <c r="H26" s="2"/>
      <c r="I26" s="26"/>
    </row>
    <row r="27" spans="2:13" x14ac:dyDescent="0.3">
      <c r="B27" s="2"/>
      <c r="C27" s="2"/>
      <c r="D27" s="2"/>
      <c r="E27" s="2"/>
      <c r="F27" s="2" t="s">
        <v>23</v>
      </c>
      <c r="G27" s="27"/>
      <c r="H27" s="2"/>
    </row>
    <row r="28" spans="2:13" x14ac:dyDescent="0.3">
      <c r="G28" s="1" t="s">
        <v>19</v>
      </c>
    </row>
    <row r="29" spans="2:13" x14ac:dyDescent="0.3">
      <c r="G29" s="28"/>
      <c r="I29" s="29"/>
    </row>
    <row r="32" spans="2:13" x14ac:dyDescent="0.3">
      <c r="E32" s="1" t="s">
        <v>19</v>
      </c>
    </row>
    <row r="35" spans="7:10" x14ac:dyDescent="0.3">
      <c r="J35" s="30"/>
    </row>
    <row r="36" spans="7:10" x14ac:dyDescent="0.3">
      <c r="G36" s="1" t="s">
        <v>19</v>
      </c>
    </row>
  </sheetData>
  <pageMargins left="0.7" right="0.7" top="0.75" bottom="0.75" header="0" footer="0"/>
  <pageSetup paperSize="9" scale="55" fitToHeight="0" orientation="landscape" r:id="rId1"/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2"/>
  <sheetViews>
    <sheetView topLeftCell="A9" zoomScale="90" zoomScaleNormal="90" workbookViewId="0">
      <selection activeCell="D15" sqref="D15:I15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19.42578125" style="1" bestFit="1" customWidth="1"/>
    <col min="6" max="6" width="14.7109375" style="1" customWidth="1"/>
    <col min="7" max="7" width="59.7109375" style="1" bestFit="1" customWidth="1"/>
    <col min="8" max="8" width="16" style="1" bestFit="1" customWidth="1"/>
    <col min="9" max="9" width="16.140625" style="1" bestFit="1" customWidth="1"/>
    <col min="10" max="16384" width="13.5703125" style="1"/>
  </cols>
  <sheetData>
    <row r="5" spans="2:9" x14ac:dyDescent="0.3">
      <c r="E5" s="2"/>
      <c r="F5" s="3"/>
    </row>
    <row r="6" spans="2:9" x14ac:dyDescent="0.3">
      <c r="B6" s="2" t="s">
        <v>0</v>
      </c>
      <c r="C6" s="2"/>
      <c r="D6" s="2"/>
      <c r="E6" s="2"/>
      <c r="F6" s="4" t="s">
        <v>1</v>
      </c>
      <c r="G6" s="2"/>
    </row>
    <row r="7" spans="2:9" x14ac:dyDescent="0.3">
      <c r="B7" s="2" t="s">
        <v>2</v>
      </c>
      <c r="C7" s="2"/>
      <c r="D7" s="2"/>
      <c r="E7" s="2"/>
      <c r="F7" s="4" t="s">
        <v>3</v>
      </c>
      <c r="G7" s="2"/>
    </row>
    <row r="8" spans="2:9" x14ac:dyDescent="0.3">
      <c r="B8" s="2" t="s">
        <v>4</v>
      </c>
      <c r="C8" s="2"/>
      <c r="D8" s="2"/>
      <c r="E8" s="2"/>
      <c r="F8" s="4" t="s">
        <v>5</v>
      </c>
      <c r="G8" s="5">
        <v>45959</v>
      </c>
    </row>
    <row r="10" spans="2:9" x14ac:dyDescent="0.3"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8" t="s">
        <v>12</v>
      </c>
      <c r="I10" s="9" t="s">
        <v>13</v>
      </c>
    </row>
    <row r="11" spans="2:9" x14ac:dyDescent="0.3">
      <c r="B11" s="10">
        <v>46020</v>
      </c>
      <c r="C11" s="11"/>
      <c r="D11" s="11" t="s">
        <v>15</v>
      </c>
      <c r="E11" s="11" t="s">
        <v>342</v>
      </c>
      <c r="F11" s="12" t="s">
        <v>328</v>
      </c>
      <c r="G11" s="11" t="s">
        <v>191</v>
      </c>
      <c r="H11" s="14" t="s">
        <v>343</v>
      </c>
      <c r="I11" s="15">
        <v>215000</v>
      </c>
    </row>
    <row r="12" spans="2:9" x14ac:dyDescent="0.3">
      <c r="B12" s="10"/>
      <c r="C12" s="11"/>
      <c r="D12" s="11" t="s">
        <v>15</v>
      </c>
      <c r="E12" s="11" t="s">
        <v>267</v>
      </c>
      <c r="F12" s="12"/>
      <c r="G12" s="11" t="s">
        <v>320</v>
      </c>
      <c r="H12" s="14"/>
      <c r="I12" s="15">
        <v>50000</v>
      </c>
    </row>
    <row r="13" spans="2:9" x14ac:dyDescent="0.3">
      <c r="B13" s="10"/>
      <c r="C13" s="11"/>
      <c r="D13" s="11" t="s">
        <v>15</v>
      </c>
      <c r="E13" s="11" t="s">
        <v>251</v>
      </c>
      <c r="F13" s="12" t="s">
        <v>278</v>
      </c>
      <c r="G13" s="11" t="s">
        <v>344</v>
      </c>
      <c r="H13" s="14"/>
      <c r="I13" s="15">
        <v>120000</v>
      </c>
    </row>
    <row r="14" spans="2:9" x14ac:dyDescent="0.3">
      <c r="B14" s="10"/>
      <c r="C14" s="11"/>
      <c r="D14" s="11" t="s">
        <v>15</v>
      </c>
      <c r="E14" s="11" t="s">
        <v>251</v>
      </c>
      <c r="F14" s="12" t="s">
        <v>278</v>
      </c>
      <c r="G14" s="11" t="s">
        <v>345</v>
      </c>
      <c r="H14" s="14" t="s">
        <v>330</v>
      </c>
      <c r="I14" s="15">
        <v>12000</v>
      </c>
    </row>
    <row r="15" spans="2:9" x14ac:dyDescent="0.3">
      <c r="B15" s="10"/>
      <c r="C15" s="11"/>
      <c r="D15" s="11" t="s">
        <v>15</v>
      </c>
      <c r="E15" s="11" t="s">
        <v>127</v>
      </c>
      <c r="F15" s="12"/>
      <c r="G15" s="11" t="s">
        <v>36</v>
      </c>
      <c r="H15" s="14"/>
      <c r="I15" s="15">
        <v>140000</v>
      </c>
    </row>
    <row r="16" spans="2:9" x14ac:dyDescent="0.3">
      <c r="B16" s="10"/>
      <c r="C16" s="11" t="s">
        <v>346</v>
      </c>
      <c r="D16" s="11" t="s">
        <v>14</v>
      </c>
      <c r="E16" s="11"/>
      <c r="F16" s="12"/>
      <c r="G16" s="11" t="s">
        <v>347</v>
      </c>
      <c r="H16" s="14"/>
      <c r="I16" s="15">
        <v>85000</v>
      </c>
    </row>
    <row r="17" spans="2:9" x14ac:dyDescent="0.3">
      <c r="B17" s="22"/>
      <c r="C17" s="11"/>
      <c r="D17" s="12" t="s">
        <v>15</v>
      </c>
      <c r="E17" s="18"/>
      <c r="F17" s="18"/>
      <c r="G17" s="11" t="s">
        <v>348</v>
      </c>
      <c r="H17" s="14"/>
      <c r="I17" s="21">
        <v>11700</v>
      </c>
    </row>
    <row r="18" spans="2:9" x14ac:dyDescent="0.3">
      <c r="B18" s="22"/>
      <c r="C18" s="24"/>
      <c r="D18" s="69" t="s">
        <v>15</v>
      </c>
      <c r="E18" s="72"/>
      <c r="F18" s="72"/>
      <c r="G18" s="24" t="s">
        <v>349</v>
      </c>
      <c r="H18" s="71"/>
      <c r="I18" s="70">
        <v>60000</v>
      </c>
    </row>
    <row r="19" spans="2:9" x14ac:dyDescent="0.3">
      <c r="B19" s="10"/>
      <c r="C19" s="23"/>
      <c r="D19" s="23"/>
      <c r="E19" s="23"/>
      <c r="F19" s="23"/>
      <c r="G19" s="23"/>
      <c r="H19" s="24" t="s">
        <v>18</v>
      </c>
      <c r="I19" s="25">
        <f>SUBTOTAL(109,I11:I18)</f>
        <v>693700</v>
      </c>
    </row>
    <row r="21" spans="2:9" x14ac:dyDescent="0.3">
      <c r="B21" s="2" t="s">
        <v>20</v>
      </c>
      <c r="C21" s="2"/>
      <c r="D21" s="2"/>
      <c r="E21" s="2" t="s">
        <v>21</v>
      </c>
      <c r="F21" s="2" t="s">
        <v>19</v>
      </c>
      <c r="G21" s="2"/>
      <c r="H21" s="2" t="s">
        <v>22</v>
      </c>
    </row>
    <row r="22" spans="2:9" x14ac:dyDescent="0.3">
      <c r="F22" s="1" t="s">
        <v>19</v>
      </c>
    </row>
  </sheetData>
  <pageMargins left="0.7" right="0.7" top="0.75" bottom="0.75" header="0" footer="0"/>
  <pageSetup paperSize="9" scale="68" fitToHeight="0" orientation="landscape" r:id="rId1"/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4"/>
  <sheetViews>
    <sheetView topLeftCell="A7" zoomScale="90" zoomScaleNormal="90" workbookViewId="0">
      <selection activeCell="G24" sqref="G24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19.42578125" style="1" bestFit="1" customWidth="1"/>
    <col min="6" max="6" width="14.7109375" style="1" customWidth="1"/>
    <col min="7" max="7" width="59.7109375" style="1" bestFit="1" customWidth="1"/>
    <col min="8" max="8" width="16" style="1" bestFit="1" customWidth="1"/>
    <col min="9" max="9" width="16.140625" style="1" bestFit="1" customWidth="1"/>
    <col min="10" max="16384" width="13.5703125" style="1"/>
  </cols>
  <sheetData>
    <row r="5" spans="2:9" x14ac:dyDescent="0.3">
      <c r="E5" s="2"/>
      <c r="F5" s="3"/>
    </row>
    <row r="6" spans="2:9" x14ac:dyDescent="0.3">
      <c r="B6" s="2" t="s">
        <v>0</v>
      </c>
      <c r="C6" s="2"/>
      <c r="D6" s="2"/>
      <c r="E6" s="2"/>
      <c r="F6" s="4" t="s">
        <v>1</v>
      </c>
      <c r="G6" s="2"/>
    </row>
    <row r="7" spans="2:9" x14ac:dyDescent="0.3">
      <c r="B7" s="2" t="s">
        <v>2</v>
      </c>
      <c r="C7" s="2"/>
      <c r="D7" s="2"/>
      <c r="E7" s="2"/>
      <c r="F7" s="4" t="s">
        <v>3</v>
      </c>
      <c r="G7" s="2"/>
    </row>
    <row r="8" spans="2:9" x14ac:dyDescent="0.3">
      <c r="B8" s="2" t="s">
        <v>4</v>
      </c>
      <c r="C8" s="2"/>
      <c r="D8" s="2"/>
      <c r="E8" s="2"/>
      <c r="F8" s="4" t="s">
        <v>5</v>
      </c>
      <c r="G8" s="5">
        <v>46027</v>
      </c>
    </row>
    <row r="10" spans="2:9" x14ac:dyDescent="0.3"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8" t="s">
        <v>12</v>
      </c>
      <c r="I10" s="9" t="s">
        <v>13</v>
      </c>
    </row>
    <row r="11" spans="2:9" x14ac:dyDescent="0.3">
      <c r="B11" s="46">
        <v>46027</v>
      </c>
      <c r="C11" s="11" t="s">
        <v>350</v>
      </c>
      <c r="D11" s="11" t="s">
        <v>52</v>
      </c>
      <c r="E11" s="11" t="s">
        <v>351</v>
      </c>
      <c r="F11" s="12" t="s">
        <v>352</v>
      </c>
      <c r="G11" s="11" t="s">
        <v>353</v>
      </c>
      <c r="H11" s="14" t="s">
        <v>241</v>
      </c>
      <c r="I11" s="15">
        <v>165000</v>
      </c>
    </row>
    <row r="12" spans="2:9" x14ac:dyDescent="0.3">
      <c r="B12" s="46">
        <v>46027</v>
      </c>
      <c r="C12" s="11" t="s">
        <v>354</v>
      </c>
      <c r="D12" s="11" t="s">
        <v>52</v>
      </c>
      <c r="E12" s="11" t="s">
        <v>355</v>
      </c>
      <c r="F12" s="12" t="s">
        <v>356</v>
      </c>
      <c r="G12" s="11" t="s">
        <v>353</v>
      </c>
      <c r="H12" s="14" t="s">
        <v>241</v>
      </c>
      <c r="I12" s="15">
        <v>165000</v>
      </c>
    </row>
    <row r="13" spans="2:9" x14ac:dyDescent="0.3">
      <c r="B13" s="46">
        <v>46027</v>
      </c>
      <c r="C13" s="11" t="s">
        <v>357</v>
      </c>
      <c r="D13" s="11" t="s">
        <v>52</v>
      </c>
      <c r="E13" s="11" t="s">
        <v>358</v>
      </c>
      <c r="F13" s="12" t="s">
        <v>66</v>
      </c>
      <c r="G13" s="11" t="s">
        <v>359</v>
      </c>
      <c r="H13" s="14" t="s">
        <v>241</v>
      </c>
      <c r="I13" s="15">
        <v>420000</v>
      </c>
    </row>
    <row r="14" spans="2:9" x14ac:dyDescent="0.3">
      <c r="B14" s="46">
        <v>46027</v>
      </c>
      <c r="C14" s="11" t="s">
        <v>360</v>
      </c>
      <c r="D14" s="11" t="s">
        <v>52</v>
      </c>
      <c r="E14" s="11" t="s">
        <v>361</v>
      </c>
      <c r="F14" s="12" t="s">
        <v>89</v>
      </c>
      <c r="G14" s="11" t="s">
        <v>362</v>
      </c>
      <c r="H14" s="14" t="s">
        <v>125</v>
      </c>
      <c r="I14" s="15">
        <v>1600000</v>
      </c>
    </row>
    <row r="15" spans="2:9" x14ac:dyDescent="0.3">
      <c r="B15" s="46">
        <v>46027</v>
      </c>
      <c r="C15" s="11"/>
      <c r="D15" s="11" t="s">
        <v>15</v>
      </c>
      <c r="E15" s="11" t="s">
        <v>163</v>
      </c>
      <c r="F15" s="12" t="s">
        <v>164</v>
      </c>
      <c r="G15" s="11" t="s">
        <v>363</v>
      </c>
      <c r="H15" s="14"/>
      <c r="I15" s="15">
        <v>300000</v>
      </c>
    </row>
    <row r="16" spans="2:9" x14ac:dyDescent="0.3">
      <c r="B16" s="46">
        <v>46027</v>
      </c>
      <c r="C16" s="11" t="s">
        <v>218</v>
      </c>
      <c r="D16" s="11" t="s">
        <v>14</v>
      </c>
      <c r="E16" s="11"/>
      <c r="F16" s="12"/>
      <c r="G16" s="11" t="s">
        <v>364</v>
      </c>
      <c r="H16" s="14" t="s">
        <v>335</v>
      </c>
      <c r="I16" s="15">
        <v>430000</v>
      </c>
    </row>
    <row r="17" spans="2:9" x14ac:dyDescent="0.3">
      <c r="B17" s="46">
        <v>46027</v>
      </c>
      <c r="C17" s="11" t="s">
        <v>218</v>
      </c>
      <c r="D17" s="11" t="s">
        <v>14</v>
      </c>
      <c r="E17" s="11"/>
      <c r="F17" s="12"/>
      <c r="G17" s="11" t="s">
        <v>365</v>
      </c>
      <c r="H17" s="14" t="s">
        <v>125</v>
      </c>
      <c r="I17" s="15">
        <v>800000</v>
      </c>
    </row>
    <row r="18" spans="2:9" x14ac:dyDescent="0.3">
      <c r="B18" s="46">
        <v>46027</v>
      </c>
      <c r="C18" s="11" t="s">
        <v>218</v>
      </c>
      <c r="D18" s="12" t="s">
        <v>14</v>
      </c>
      <c r="E18" s="18"/>
      <c r="F18" s="18"/>
      <c r="G18" s="11" t="s">
        <v>366</v>
      </c>
      <c r="H18" s="14" t="s">
        <v>335</v>
      </c>
      <c r="I18" s="21">
        <v>2100000</v>
      </c>
    </row>
    <row r="19" spans="2:9" ht="37.5" x14ac:dyDescent="0.3">
      <c r="B19" s="46">
        <v>46027</v>
      </c>
      <c r="C19" s="24"/>
      <c r="D19" s="69" t="s">
        <v>15</v>
      </c>
      <c r="E19" s="24" t="s">
        <v>319</v>
      </c>
      <c r="F19" s="24" t="s">
        <v>328</v>
      </c>
      <c r="G19" s="73" t="s">
        <v>369</v>
      </c>
      <c r="H19" s="14" t="s">
        <v>335</v>
      </c>
      <c r="I19" s="70">
        <v>1500000</v>
      </c>
    </row>
    <row r="20" spans="2:9" x14ac:dyDescent="0.3">
      <c r="B20" s="46">
        <v>46027</v>
      </c>
      <c r="C20" s="24"/>
      <c r="D20" s="69" t="s">
        <v>15</v>
      </c>
      <c r="E20" s="24" t="s">
        <v>367</v>
      </c>
      <c r="F20" s="24"/>
      <c r="G20" s="24" t="s">
        <v>368</v>
      </c>
      <c r="H20" s="71"/>
      <c r="I20" s="70">
        <v>50000</v>
      </c>
    </row>
    <row r="21" spans="2:9" x14ac:dyDescent="0.3">
      <c r="B21" s="46"/>
      <c r="C21" s="23"/>
      <c r="D21" s="23"/>
      <c r="E21" s="23"/>
      <c r="F21" s="23"/>
      <c r="G21" s="23"/>
      <c r="H21" s="24" t="s">
        <v>18</v>
      </c>
      <c r="I21" s="25">
        <f>SUBTOTAL(109,I11:I20)</f>
        <v>7530000</v>
      </c>
    </row>
    <row r="23" spans="2:9" x14ac:dyDescent="0.3">
      <c r="B23" s="2" t="s">
        <v>20</v>
      </c>
      <c r="C23" s="2"/>
      <c r="D23" s="2"/>
      <c r="E23" s="2" t="s">
        <v>21</v>
      </c>
      <c r="F23" s="2" t="s">
        <v>19</v>
      </c>
      <c r="G23" s="2"/>
      <c r="H23" s="2" t="s">
        <v>22</v>
      </c>
    </row>
    <row r="24" spans="2:9" x14ac:dyDescent="0.3">
      <c r="F24" s="1" t="s">
        <v>19</v>
      </c>
    </row>
  </sheetData>
  <pageMargins left="0.7" right="0.7" top="0.75" bottom="0.75" header="0" footer="0"/>
  <pageSetup paperSize="9" scale="68" fitToHeight="0" orientation="landscape" r:id="rId1"/>
  <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2"/>
  <sheetViews>
    <sheetView topLeftCell="A7" zoomScale="90" zoomScaleNormal="90" workbookViewId="0">
      <selection activeCell="G24" sqref="G24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19.42578125" style="1" bestFit="1" customWidth="1"/>
    <col min="6" max="6" width="14.7109375" style="1" customWidth="1"/>
    <col min="7" max="7" width="59.7109375" style="1" bestFit="1" customWidth="1"/>
    <col min="8" max="8" width="16" style="1" bestFit="1" customWidth="1"/>
    <col min="9" max="9" width="16.140625" style="1" bestFit="1" customWidth="1"/>
    <col min="10" max="16384" width="13.5703125" style="1"/>
  </cols>
  <sheetData>
    <row r="5" spans="2:9" x14ac:dyDescent="0.3">
      <c r="E5" s="2"/>
      <c r="F5" s="3"/>
    </row>
    <row r="6" spans="2:9" x14ac:dyDescent="0.3">
      <c r="B6" s="2" t="s">
        <v>0</v>
      </c>
      <c r="C6" s="2"/>
      <c r="D6" s="2"/>
      <c r="E6" s="2"/>
      <c r="F6" s="4" t="s">
        <v>1</v>
      </c>
      <c r="G6" s="2"/>
    </row>
    <row r="7" spans="2:9" x14ac:dyDescent="0.3">
      <c r="B7" s="2" t="s">
        <v>2</v>
      </c>
      <c r="C7" s="2"/>
      <c r="D7" s="2"/>
      <c r="E7" s="2"/>
      <c r="F7" s="4" t="s">
        <v>3</v>
      </c>
      <c r="G7" s="2"/>
    </row>
    <row r="8" spans="2:9" x14ac:dyDescent="0.3">
      <c r="B8" s="2" t="s">
        <v>4</v>
      </c>
      <c r="C8" s="2"/>
      <c r="D8" s="2"/>
      <c r="E8" s="2"/>
      <c r="F8" s="4" t="s">
        <v>5</v>
      </c>
      <c r="G8" s="5">
        <v>46027</v>
      </c>
    </row>
    <row r="10" spans="2:9" x14ac:dyDescent="0.3"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8" t="s">
        <v>12</v>
      </c>
      <c r="I10" s="9" t="s">
        <v>13</v>
      </c>
    </row>
    <row r="11" spans="2:9" x14ac:dyDescent="0.3">
      <c r="B11" s="46">
        <v>46030</v>
      </c>
      <c r="C11" s="11" t="s">
        <v>370</v>
      </c>
      <c r="D11" s="11" t="s">
        <v>371</v>
      </c>
      <c r="E11" s="11" t="s">
        <v>342</v>
      </c>
      <c r="F11" s="12" t="s">
        <v>328</v>
      </c>
      <c r="G11" s="11" t="s">
        <v>372</v>
      </c>
      <c r="H11" s="14" t="s">
        <v>335</v>
      </c>
      <c r="I11" s="15">
        <v>175000</v>
      </c>
    </row>
    <row r="12" spans="2:9" x14ac:dyDescent="0.3">
      <c r="B12" s="46">
        <v>46030</v>
      </c>
      <c r="C12" s="11"/>
      <c r="D12" s="11" t="s">
        <v>371</v>
      </c>
      <c r="E12" s="11" t="s">
        <v>319</v>
      </c>
      <c r="F12" s="12" t="s">
        <v>328</v>
      </c>
      <c r="G12" s="11" t="s">
        <v>375</v>
      </c>
      <c r="H12" s="14" t="s">
        <v>376</v>
      </c>
      <c r="I12" s="15">
        <v>15000</v>
      </c>
    </row>
    <row r="13" spans="2:9" x14ac:dyDescent="0.3">
      <c r="B13" s="74">
        <v>46030</v>
      </c>
      <c r="C13" s="75" t="s">
        <v>373</v>
      </c>
      <c r="D13" s="75" t="s">
        <v>371</v>
      </c>
      <c r="E13" s="75" t="s">
        <v>342</v>
      </c>
      <c r="F13" s="76" t="s">
        <v>328</v>
      </c>
      <c r="G13" s="75" t="s">
        <v>380</v>
      </c>
      <c r="H13" s="77" t="s">
        <v>241</v>
      </c>
      <c r="I13" s="78">
        <v>95000</v>
      </c>
    </row>
    <row r="14" spans="2:9" x14ac:dyDescent="0.3">
      <c r="B14" s="46">
        <v>46030</v>
      </c>
      <c r="C14" s="11"/>
      <c r="D14" s="11" t="s">
        <v>371</v>
      </c>
      <c r="E14" s="11" t="s">
        <v>342</v>
      </c>
      <c r="F14" s="12" t="s">
        <v>328</v>
      </c>
      <c r="G14" s="11" t="s">
        <v>377</v>
      </c>
      <c r="H14" s="14" t="s">
        <v>376</v>
      </c>
      <c r="I14" s="15">
        <v>150000</v>
      </c>
    </row>
    <row r="15" spans="2:9" x14ac:dyDescent="0.3">
      <c r="B15" s="46">
        <v>46030</v>
      </c>
      <c r="C15" s="11" t="s">
        <v>218</v>
      </c>
      <c r="D15" s="11" t="s">
        <v>14</v>
      </c>
      <c r="E15" s="11" t="s">
        <v>378</v>
      </c>
      <c r="F15" s="12"/>
      <c r="G15" s="11" t="s">
        <v>379</v>
      </c>
      <c r="H15" s="14" t="s">
        <v>335</v>
      </c>
      <c r="I15" s="15">
        <v>525000</v>
      </c>
    </row>
    <row r="16" spans="2:9" x14ac:dyDescent="0.3">
      <c r="B16" s="46">
        <v>46030</v>
      </c>
      <c r="C16" s="11"/>
      <c r="D16" s="11" t="s">
        <v>371</v>
      </c>
      <c r="E16" s="11" t="s">
        <v>127</v>
      </c>
      <c r="F16" s="12"/>
      <c r="G16" s="11" t="s">
        <v>36</v>
      </c>
      <c r="H16" s="14" t="s">
        <v>383</v>
      </c>
      <c r="I16" s="15">
        <v>140000</v>
      </c>
    </row>
    <row r="17" spans="2:9" x14ac:dyDescent="0.3">
      <c r="B17" s="46">
        <v>46030</v>
      </c>
      <c r="C17" s="11"/>
      <c r="D17" s="11" t="s">
        <v>371</v>
      </c>
      <c r="E17" s="11" t="s">
        <v>126</v>
      </c>
      <c r="F17" s="12"/>
      <c r="G17" s="11" t="s">
        <v>381</v>
      </c>
      <c r="H17" s="14" t="s">
        <v>330</v>
      </c>
      <c r="I17" s="15">
        <v>25000</v>
      </c>
    </row>
    <row r="18" spans="2:9" x14ac:dyDescent="0.3">
      <c r="B18" s="46">
        <v>46030</v>
      </c>
      <c r="C18" s="24"/>
      <c r="D18" s="24" t="s">
        <v>371</v>
      </c>
      <c r="E18" s="11" t="s">
        <v>126</v>
      </c>
      <c r="F18" s="69"/>
      <c r="G18" s="24" t="s">
        <v>382</v>
      </c>
      <c r="H18" s="71" t="s">
        <v>241</v>
      </c>
      <c r="I18" s="79">
        <f>250000*2</f>
        <v>500000</v>
      </c>
    </row>
    <row r="19" spans="2:9" x14ac:dyDescent="0.3">
      <c r="B19" s="46"/>
      <c r="C19" s="23"/>
      <c r="D19" s="23"/>
      <c r="E19" s="23"/>
      <c r="F19" s="23"/>
      <c r="G19" s="23"/>
      <c r="H19" s="24" t="s">
        <v>18</v>
      </c>
      <c r="I19" s="25">
        <f>SUBTOTAL(109,I11:I18)</f>
        <v>1625000</v>
      </c>
    </row>
    <row r="21" spans="2:9" x14ac:dyDescent="0.3">
      <c r="B21" s="2" t="s">
        <v>20</v>
      </c>
      <c r="C21" s="2"/>
      <c r="D21" s="2"/>
      <c r="E21" s="2" t="s">
        <v>21</v>
      </c>
      <c r="F21" s="2" t="s">
        <v>19</v>
      </c>
      <c r="G21" s="2"/>
      <c r="H21" s="2" t="s">
        <v>22</v>
      </c>
    </row>
    <row r="22" spans="2:9" x14ac:dyDescent="0.3">
      <c r="F22" s="1" t="s">
        <v>19</v>
      </c>
    </row>
  </sheetData>
  <pageMargins left="0.7" right="0.7" top="0.75" bottom="0.75" header="0" footer="0"/>
  <pageSetup paperSize="9" scale="68" fitToHeight="0" orientation="landscape" r:id="rId1"/>
  <drawing r:id="rId2"/>
  <tableParts count="1"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15"/>
  <sheetViews>
    <sheetView tabSelected="1" topLeftCell="A7" zoomScale="90" zoomScaleNormal="90" workbookViewId="0">
      <selection activeCell="G17" sqref="G17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19.42578125" style="1" bestFit="1" customWidth="1"/>
    <col min="6" max="6" width="14.7109375" style="1" customWidth="1"/>
    <col min="7" max="7" width="59.7109375" style="1" bestFit="1" customWidth="1"/>
    <col min="8" max="8" width="16" style="1" bestFit="1" customWidth="1"/>
    <col min="9" max="9" width="16.140625" style="1" bestFit="1" customWidth="1"/>
    <col min="10" max="16384" width="13.5703125" style="1"/>
  </cols>
  <sheetData>
    <row r="5" spans="2:9" x14ac:dyDescent="0.3">
      <c r="E5" s="2"/>
      <c r="F5" s="3"/>
    </row>
    <row r="6" spans="2:9" x14ac:dyDescent="0.3">
      <c r="B6" s="2" t="s">
        <v>0</v>
      </c>
      <c r="C6" s="2"/>
      <c r="D6" s="2"/>
      <c r="E6" s="2"/>
      <c r="F6" s="4" t="s">
        <v>1</v>
      </c>
      <c r="G6" s="2"/>
    </row>
    <row r="7" spans="2:9" x14ac:dyDescent="0.3">
      <c r="B7" s="2" t="s">
        <v>2</v>
      </c>
      <c r="C7" s="2"/>
      <c r="D7" s="2"/>
      <c r="E7" s="2"/>
      <c r="F7" s="4" t="s">
        <v>3</v>
      </c>
      <c r="G7" s="2"/>
    </row>
    <row r="8" spans="2:9" x14ac:dyDescent="0.3">
      <c r="B8" s="2" t="s">
        <v>4</v>
      </c>
      <c r="C8" s="2"/>
      <c r="D8" s="2"/>
      <c r="E8" s="2"/>
      <c r="F8" s="4" t="s">
        <v>5</v>
      </c>
      <c r="G8" s="5">
        <v>46027</v>
      </c>
    </row>
    <row r="10" spans="2:9" x14ac:dyDescent="0.3"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8" t="s">
        <v>12</v>
      </c>
      <c r="I10" s="9" t="s">
        <v>13</v>
      </c>
    </row>
    <row r="11" spans="2:9" x14ac:dyDescent="0.3">
      <c r="B11" s="46">
        <v>46030</v>
      </c>
      <c r="C11" s="11"/>
      <c r="D11" s="11" t="s">
        <v>371</v>
      </c>
      <c r="E11" s="11" t="s">
        <v>126</v>
      </c>
      <c r="F11" s="12"/>
      <c r="G11" s="11" t="s">
        <v>374</v>
      </c>
      <c r="H11" s="14" t="s">
        <v>384</v>
      </c>
      <c r="I11" s="15">
        <f>1350000*4</f>
        <v>5400000</v>
      </c>
    </row>
    <row r="12" spans="2:9" x14ac:dyDescent="0.3">
      <c r="B12" s="46"/>
      <c r="C12" s="23"/>
      <c r="D12" s="23"/>
      <c r="E12" s="23"/>
      <c r="F12" s="23"/>
      <c r="G12" s="23"/>
      <c r="H12" s="24" t="s">
        <v>18</v>
      </c>
      <c r="I12" s="25">
        <f>SUBTOTAL(109,I11:I11)</f>
        <v>5400000</v>
      </c>
    </row>
    <row r="14" spans="2:9" x14ac:dyDescent="0.3">
      <c r="B14" s="2" t="s">
        <v>20</v>
      </c>
      <c r="C14" s="2"/>
      <c r="D14" s="2"/>
      <c r="E14" s="2" t="s">
        <v>21</v>
      </c>
      <c r="F14" s="2" t="s">
        <v>19</v>
      </c>
      <c r="G14" s="2"/>
      <c r="H14" s="2" t="s">
        <v>22</v>
      </c>
    </row>
    <row r="15" spans="2:9" x14ac:dyDescent="0.3">
      <c r="F15" s="1" t="s">
        <v>19</v>
      </c>
    </row>
  </sheetData>
  <pageMargins left="0.7" right="0.7" top="0.75" bottom="0.75" header="0" footer="0"/>
  <pageSetup paperSize="9" scale="68" fitToHeight="0" orientation="landscape" r:id="rId1"/>
  <drawing r:id="rId2"/>
  <tableParts count="1"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15"/>
  <sheetViews>
    <sheetView topLeftCell="A7" zoomScale="90" zoomScaleNormal="90" workbookViewId="0">
      <selection activeCell="G21" sqref="G21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19.42578125" style="1" bestFit="1" customWidth="1"/>
    <col min="6" max="6" width="14.7109375" style="1" customWidth="1"/>
    <col min="7" max="7" width="59.7109375" style="1" bestFit="1" customWidth="1"/>
    <col min="8" max="8" width="16" style="1" bestFit="1" customWidth="1"/>
    <col min="9" max="9" width="16.140625" style="1" bestFit="1" customWidth="1"/>
    <col min="10" max="16384" width="13.5703125" style="1"/>
  </cols>
  <sheetData>
    <row r="5" spans="2:9" x14ac:dyDescent="0.3">
      <c r="E5" s="2"/>
      <c r="F5" s="3"/>
    </row>
    <row r="6" spans="2:9" x14ac:dyDescent="0.3">
      <c r="B6" s="2" t="s">
        <v>0</v>
      </c>
      <c r="C6" s="2"/>
      <c r="D6" s="2"/>
      <c r="E6" s="2"/>
      <c r="F6" s="4" t="s">
        <v>1</v>
      </c>
      <c r="G6" s="2"/>
    </row>
    <row r="7" spans="2:9" x14ac:dyDescent="0.3">
      <c r="B7" s="2" t="s">
        <v>2</v>
      </c>
      <c r="C7" s="2"/>
      <c r="D7" s="2"/>
      <c r="E7" s="2"/>
      <c r="F7" s="4" t="s">
        <v>3</v>
      </c>
      <c r="G7" s="2"/>
    </row>
    <row r="8" spans="2:9" x14ac:dyDescent="0.3">
      <c r="B8" s="2" t="s">
        <v>4</v>
      </c>
      <c r="C8" s="2"/>
      <c r="D8" s="2"/>
      <c r="E8" s="2"/>
      <c r="F8" s="4" t="s">
        <v>5</v>
      </c>
      <c r="G8" s="5">
        <v>46027</v>
      </c>
    </row>
    <row r="10" spans="2:9" x14ac:dyDescent="0.3"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8" t="s">
        <v>12</v>
      </c>
      <c r="I10" s="9" t="s">
        <v>13</v>
      </c>
    </row>
    <row r="11" spans="2:9" x14ac:dyDescent="0.3">
      <c r="B11" s="46">
        <v>46030</v>
      </c>
      <c r="C11" s="11"/>
      <c r="D11" s="11" t="s">
        <v>371</v>
      </c>
      <c r="E11" s="11" t="s">
        <v>126</v>
      </c>
      <c r="F11" s="12"/>
      <c r="G11" s="11" t="s">
        <v>374</v>
      </c>
      <c r="H11" s="14" t="s">
        <v>385</v>
      </c>
      <c r="I11" s="15">
        <f>1945000*4</f>
        <v>7780000</v>
      </c>
    </row>
    <row r="12" spans="2:9" x14ac:dyDescent="0.3">
      <c r="B12" s="46"/>
      <c r="C12" s="23"/>
      <c r="D12" s="23"/>
      <c r="E12" s="23"/>
      <c r="F12" s="23"/>
      <c r="G12" s="23"/>
      <c r="H12" s="24" t="s">
        <v>18</v>
      </c>
      <c r="I12" s="25">
        <f>SUBTOTAL(109,I11:I11)</f>
        <v>7780000</v>
      </c>
    </row>
    <row r="14" spans="2:9" x14ac:dyDescent="0.3">
      <c r="B14" s="2" t="s">
        <v>20</v>
      </c>
      <c r="C14" s="2"/>
      <c r="D14" s="2"/>
      <c r="E14" s="2" t="s">
        <v>21</v>
      </c>
      <c r="F14" s="2" t="s">
        <v>19</v>
      </c>
      <c r="G14" s="2"/>
      <c r="H14" s="2" t="s">
        <v>22</v>
      </c>
    </row>
    <row r="15" spans="2:9" x14ac:dyDescent="0.3">
      <c r="F15" s="1" t="s">
        <v>19</v>
      </c>
    </row>
  </sheetData>
  <pageMargins left="0.7" right="0.7" top="0.75" bottom="0.75" header="0" footer="0"/>
  <pageSetup paperSize="9" scale="68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M27193"/>
  <sheetViews>
    <sheetView topLeftCell="A9" zoomScale="90" zoomScaleNormal="90" workbookViewId="0">
      <selection activeCell="I5" sqref="I5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19.42578125" style="1" bestFit="1" customWidth="1"/>
    <col min="6" max="6" width="14.7109375" style="1" customWidth="1"/>
    <col min="7" max="7" width="59.7109375" style="1" bestFit="1" customWidth="1"/>
    <col min="8" max="8" width="16" style="1" bestFit="1" customWidth="1"/>
    <col min="9" max="9" width="16.140625" style="1" bestFit="1" customWidth="1"/>
    <col min="10" max="12" width="13.5703125" style="1"/>
    <col min="13" max="13" width="1.7109375" style="1" bestFit="1" customWidth="1"/>
    <col min="14" max="16384" width="13.5703125" style="1"/>
  </cols>
  <sheetData>
    <row r="5" spans="2:9" x14ac:dyDescent="0.3">
      <c r="E5" s="2"/>
      <c r="F5" s="3"/>
    </row>
    <row r="6" spans="2:9" x14ac:dyDescent="0.3">
      <c r="B6" s="2" t="s">
        <v>0</v>
      </c>
      <c r="C6" s="2"/>
      <c r="D6" s="2"/>
      <c r="E6" s="2"/>
      <c r="F6" s="4" t="s">
        <v>1</v>
      </c>
      <c r="G6" s="2"/>
    </row>
    <row r="7" spans="2:9" x14ac:dyDescent="0.3">
      <c r="B7" s="2" t="s">
        <v>2</v>
      </c>
      <c r="C7" s="2"/>
      <c r="D7" s="2"/>
      <c r="E7" s="2"/>
      <c r="F7" s="4" t="s">
        <v>3</v>
      </c>
      <c r="G7" s="2"/>
    </row>
    <row r="8" spans="2:9" x14ac:dyDescent="0.3">
      <c r="B8" s="2" t="s">
        <v>4</v>
      </c>
      <c r="C8" s="2"/>
      <c r="D8" s="2"/>
      <c r="E8" s="2"/>
      <c r="F8" s="4" t="s">
        <v>5</v>
      </c>
      <c r="G8" s="5">
        <v>45945</v>
      </c>
    </row>
    <row r="10" spans="2:9" x14ac:dyDescent="0.3"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8" t="s">
        <v>12</v>
      </c>
      <c r="I10" s="9" t="s">
        <v>13</v>
      </c>
    </row>
    <row r="11" spans="2:9" x14ac:dyDescent="0.3">
      <c r="B11" s="10">
        <v>45945</v>
      </c>
      <c r="C11" s="11"/>
      <c r="D11" s="11" t="s">
        <v>54</v>
      </c>
      <c r="E11" s="11" t="s">
        <v>55</v>
      </c>
      <c r="F11" s="12" t="s">
        <v>90</v>
      </c>
      <c r="G11" s="11" t="s">
        <v>56</v>
      </c>
      <c r="H11" s="14" t="s">
        <v>57</v>
      </c>
      <c r="I11" s="15">
        <v>825000</v>
      </c>
    </row>
    <row r="12" spans="2:9" x14ac:dyDescent="0.3">
      <c r="B12" s="10">
        <v>45945</v>
      </c>
      <c r="C12" s="11"/>
      <c r="D12" s="11" t="s">
        <v>52</v>
      </c>
      <c r="E12" s="11" t="s">
        <v>58</v>
      </c>
      <c r="F12" s="12" t="s">
        <v>91</v>
      </c>
      <c r="G12" s="11" t="s">
        <v>59</v>
      </c>
      <c r="H12" s="14" t="s">
        <v>60</v>
      </c>
      <c r="I12" s="15">
        <v>410000</v>
      </c>
    </row>
    <row r="13" spans="2:9" x14ac:dyDescent="0.3">
      <c r="B13" s="10">
        <v>45945</v>
      </c>
      <c r="C13" s="11" t="s">
        <v>86</v>
      </c>
      <c r="D13" s="11" t="s">
        <v>52</v>
      </c>
      <c r="E13" s="11" t="s">
        <v>61</v>
      </c>
      <c r="F13" s="12" t="s">
        <v>92</v>
      </c>
      <c r="G13" s="11" t="s">
        <v>62</v>
      </c>
      <c r="H13" s="14" t="s">
        <v>60</v>
      </c>
      <c r="I13" s="15">
        <v>300000</v>
      </c>
    </row>
    <row r="14" spans="2:9" x14ac:dyDescent="0.3">
      <c r="B14" s="10">
        <v>45945</v>
      </c>
      <c r="C14" s="18" t="s">
        <v>87</v>
      </c>
      <c r="D14" s="18" t="s">
        <v>52</v>
      </c>
      <c r="E14" s="18" t="s">
        <v>88</v>
      </c>
      <c r="F14" s="19" t="s">
        <v>89</v>
      </c>
      <c r="G14" s="11" t="s">
        <v>59</v>
      </c>
      <c r="H14" s="14" t="s">
        <v>60</v>
      </c>
      <c r="I14" s="15">
        <v>410000</v>
      </c>
    </row>
    <row r="15" spans="2:9" x14ac:dyDescent="0.3">
      <c r="B15" s="10">
        <v>45945</v>
      </c>
      <c r="C15" s="11"/>
      <c r="D15" s="11" t="s">
        <v>14</v>
      </c>
      <c r="E15" s="11"/>
      <c r="F15" s="12"/>
      <c r="G15" s="13" t="s">
        <v>63</v>
      </c>
      <c r="H15" s="14" t="s">
        <v>64</v>
      </c>
      <c r="I15" s="15">
        <f>90000*5</f>
        <v>450000</v>
      </c>
    </row>
    <row r="16" spans="2:9" x14ac:dyDescent="0.3">
      <c r="B16" s="10">
        <v>45945</v>
      </c>
      <c r="C16" s="11"/>
      <c r="D16" s="11" t="s">
        <v>15</v>
      </c>
      <c r="E16" s="11" t="s">
        <v>65</v>
      </c>
      <c r="F16" s="12" t="s">
        <v>66</v>
      </c>
      <c r="G16" s="11" t="s">
        <v>67</v>
      </c>
      <c r="H16" s="14"/>
      <c r="I16" s="15">
        <v>90000</v>
      </c>
    </row>
    <row r="17" spans="2:13" x14ac:dyDescent="0.3">
      <c r="B17" s="10">
        <v>45945</v>
      </c>
      <c r="C17" s="11"/>
      <c r="D17" s="11" t="s">
        <v>15</v>
      </c>
      <c r="E17" s="11" t="s">
        <v>65</v>
      </c>
      <c r="F17" s="12" t="s">
        <v>66</v>
      </c>
      <c r="G17" s="17" t="s">
        <v>68</v>
      </c>
      <c r="H17" s="14"/>
      <c r="I17" s="15">
        <v>100000</v>
      </c>
    </row>
    <row r="18" spans="2:13" x14ac:dyDescent="0.3">
      <c r="B18" s="10">
        <v>45945</v>
      </c>
      <c r="C18" s="11"/>
      <c r="D18" s="11" t="s">
        <v>15</v>
      </c>
      <c r="E18" s="11" t="s">
        <v>65</v>
      </c>
      <c r="F18" s="12" t="s">
        <v>66</v>
      </c>
      <c r="G18" s="11" t="s">
        <v>70</v>
      </c>
      <c r="H18" s="14" t="s">
        <v>69</v>
      </c>
      <c r="I18" s="15">
        <v>22000</v>
      </c>
    </row>
    <row r="19" spans="2:13" x14ac:dyDescent="0.3">
      <c r="B19" s="10">
        <v>45945</v>
      </c>
      <c r="C19" s="18"/>
      <c r="D19" s="18" t="s">
        <v>14</v>
      </c>
      <c r="E19" s="18"/>
      <c r="F19" s="19"/>
      <c r="G19" s="18" t="s">
        <v>71</v>
      </c>
      <c r="H19" s="20" t="s">
        <v>72</v>
      </c>
      <c r="I19" s="21">
        <v>35000</v>
      </c>
    </row>
    <row r="20" spans="2:13" x14ac:dyDescent="0.3">
      <c r="B20" s="10">
        <v>45945</v>
      </c>
      <c r="C20" s="18" t="s">
        <v>73</v>
      </c>
      <c r="D20" s="19" t="s">
        <v>76</v>
      </c>
      <c r="E20" s="18" t="s">
        <v>74</v>
      </c>
      <c r="F20" s="18" t="s">
        <v>75</v>
      </c>
      <c r="G20" s="18" t="s">
        <v>77</v>
      </c>
      <c r="H20" s="14" t="s">
        <v>64</v>
      </c>
      <c r="I20" s="21">
        <v>35000</v>
      </c>
    </row>
    <row r="21" spans="2:13" x14ac:dyDescent="0.3">
      <c r="B21" s="10">
        <v>45945</v>
      </c>
      <c r="C21" s="18" t="s">
        <v>73</v>
      </c>
      <c r="D21" s="19" t="s">
        <v>76</v>
      </c>
      <c r="E21" s="18" t="s">
        <v>74</v>
      </c>
      <c r="F21" s="18" t="s">
        <v>75</v>
      </c>
      <c r="G21" s="18" t="s">
        <v>78</v>
      </c>
      <c r="H21" s="14" t="s">
        <v>64</v>
      </c>
      <c r="I21" s="21">
        <v>436000</v>
      </c>
    </row>
    <row r="22" spans="2:13" x14ac:dyDescent="0.3">
      <c r="B22" s="10">
        <v>45945</v>
      </c>
      <c r="C22" s="18" t="s">
        <v>73</v>
      </c>
      <c r="D22" s="19" t="s">
        <v>76</v>
      </c>
      <c r="E22" s="18" t="s">
        <v>74</v>
      </c>
      <c r="F22" s="18" t="s">
        <v>75</v>
      </c>
      <c r="G22" s="18" t="s">
        <v>79</v>
      </c>
      <c r="H22" s="14" t="s">
        <v>64</v>
      </c>
      <c r="I22" s="21">
        <v>45000</v>
      </c>
    </row>
    <row r="23" spans="2:13" x14ac:dyDescent="0.3">
      <c r="B23" s="10">
        <v>45945</v>
      </c>
      <c r="C23" s="18"/>
      <c r="D23" s="18" t="s">
        <v>14</v>
      </c>
      <c r="E23" s="18" t="s">
        <v>80</v>
      </c>
      <c r="F23" s="19"/>
      <c r="G23" s="18" t="s">
        <v>81</v>
      </c>
      <c r="H23" s="20" t="s">
        <v>82</v>
      </c>
      <c r="I23" s="21">
        <v>750000</v>
      </c>
    </row>
    <row r="24" spans="2:13" x14ac:dyDescent="0.3">
      <c r="B24" s="10">
        <v>45945</v>
      </c>
      <c r="C24" s="18"/>
      <c r="D24" s="18" t="s">
        <v>14</v>
      </c>
      <c r="E24" s="18"/>
      <c r="F24" s="19"/>
      <c r="G24" s="18" t="s">
        <v>83</v>
      </c>
      <c r="H24" s="20" t="s">
        <v>84</v>
      </c>
      <c r="I24" s="21">
        <v>425000</v>
      </c>
    </row>
    <row r="25" spans="2:13" x14ac:dyDescent="0.3">
      <c r="B25" s="10">
        <v>45945</v>
      </c>
      <c r="C25" s="18"/>
      <c r="D25" s="18" t="s">
        <v>14</v>
      </c>
      <c r="E25" s="18"/>
      <c r="F25" s="19"/>
      <c r="G25" s="18" t="s">
        <v>85</v>
      </c>
      <c r="H25" s="14" t="s">
        <v>64</v>
      </c>
      <c r="I25" s="21">
        <v>280000</v>
      </c>
    </row>
    <row r="26" spans="2:13" x14ac:dyDescent="0.3">
      <c r="B26" s="10"/>
      <c r="C26" s="23"/>
      <c r="D26" s="23"/>
      <c r="E26" s="23"/>
      <c r="F26" s="23"/>
      <c r="G26" s="23"/>
      <c r="H26" s="24" t="s">
        <v>18</v>
      </c>
      <c r="I26" s="25">
        <f>SUBTOTAL(109,I11:I25)</f>
        <v>4613000</v>
      </c>
      <c r="M26" s="1" t="s">
        <v>19</v>
      </c>
    </row>
    <row r="27" spans="2:13" x14ac:dyDescent="0.3">
      <c r="K27" s="26"/>
    </row>
    <row r="28" spans="2:13" x14ac:dyDescent="0.3">
      <c r="B28" s="2" t="s">
        <v>20</v>
      </c>
      <c r="C28" s="2"/>
      <c r="D28" s="2"/>
      <c r="E28" s="2" t="s">
        <v>21</v>
      </c>
      <c r="F28" s="2" t="s">
        <v>19</v>
      </c>
      <c r="G28" s="2"/>
      <c r="H28" s="2" t="s">
        <v>22</v>
      </c>
    </row>
    <row r="29" spans="2:13" x14ac:dyDescent="0.3">
      <c r="B29" s="2"/>
      <c r="C29" s="2"/>
      <c r="D29" s="2"/>
      <c r="E29" s="2"/>
      <c r="F29" s="2" t="s">
        <v>19</v>
      </c>
      <c r="G29" s="2"/>
      <c r="H29" s="2"/>
      <c r="I29" s="26"/>
    </row>
    <row r="30" spans="2:13" x14ac:dyDescent="0.3">
      <c r="B30" s="2"/>
      <c r="C30" s="2"/>
      <c r="D30" s="2"/>
      <c r="E30" s="2"/>
      <c r="F30" s="2" t="s">
        <v>23</v>
      </c>
      <c r="G30" s="27"/>
      <c r="H30" s="2"/>
    </row>
    <row r="31" spans="2:13" x14ac:dyDescent="0.3">
      <c r="G31" s="1" t="s">
        <v>19</v>
      </c>
    </row>
    <row r="32" spans="2:13" x14ac:dyDescent="0.3">
      <c r="G32" s="28"/>
      <c r="I32" s="29"/>
    </row>
    <row r="35" spans="5:10" x14ac:dyDescent="0.3">
      <c r="E35" s="1" t="s">
        <v>19</v>
      </c>
    </row>
    <row r="38" spans="5:10" x14ac:dyDescent="0.3">
      <c r="J38" s="30"/>
    </row>
    <row r="39" spans="5:10" x14ac:dyDescent="0.3">
      <c r="G39" s="1" t="s">
        <v>19</v>
      </c>
    </row>
    <row r="27193" spans="10:10" x14ac:dyDescent="0.3">
      <c r="J27193" s="33" t="s">
        <v>53</v>
      </c>
    </row>
  </sheetData>
  <pageMargins left="0.7" right="0.7" top="0.75" bottom="0.75" header="0" footer="0"/>
  <pageSetup paperSize="9" scale="55" fitToHeight="0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7"/>
  <sheetViews>
    <sheetView topLeftCell="A7" zoomScale="90" zoomScaleNormal="90" workbookViewId="0">
      <selection activeCell="J23" sqref="J23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19.42578125" style="1" bestFit="1" customWidth="1"/>
    <col min="6" max="6" width="14.7109375" style="1" customWidth="1"/>
    <col min="7" max="7" width="59.7109375" style="1" bestFit="1" customWidth="1"/>
    <col min="8" max="8" width="16" style="1" bestFit="1" customWidth="1"/>
    <col min="9" max="9" width="16.140625" style="1" bestFit="1" customWidth="1"/>
    <col min="10" max="16384" width="13.5703125" style="1"/>
  </cols>
  <sheetData>
    <row r="5" spans="2:9" x14ac:dyDescent="0.3">
      <c r="E5" s="2"/>
      <c r="F5" s="3"/>
    </row>
    <row r="6" spans="2:9" x14ac:dyDescent="0.3">
      <c r="B6" s="2" t="s">
        <v>0</v>
      </c>
      <c r="C6" s="2"/>
      <c r="D6" s="2"/>
      <c r="E6" s="2"/>
      <c r="F6" s="4" t="s">
        <v>1</v>
      </c>
      <c r="G6" s="2"/>
    </row>
    <row r="7" spans="2:9" x14ac:dyDescent="0.3">
      <c r="B7" s="2" t="s">
        <v>2</v>
      </c>
      <c r="C7" s="2"/>
      <c r="D7" s="2"/>
      <c r="E7" s="2"/>
      <c r="F7" s="4" t="s">
        <v>3</v>
      </c>
      <c r="G7" s="2"/>
    </row>
    <row r="8" spans="2:9" x14ac:dyDescent="0.3">
      <c r="B8" s="2" t="s">
        <v>4</v>
      </c>
      <c r="C8" s="2"/>
      <c r="D8" s="2"/>
      <c r="E8" s="2"/>
      <c r="F8" s="4" t="s">
        <v>5</v>
      </c>
      <c r="G8" s="5">
        <v>45948</v>
      </c>
    </row>
    <row r="10" spans="2:9" x14ac:dyDescent="0.3"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8" t="s">
        <v>12</v>
      </c>
      <c r="I10" s="9" t="s">
        <v>13</v>
      </c>
    </row>
    <row r="11" spans="2:9" x14ac:dyDescent="0.3">
      <c r="B11" s="10">
        <v>45948</v>
      </c>
      <c r="C11" s="11"/>
      <c r="D11" s="11" t="s">
        <v>15</v>
      </c>
      <c r="E11" s="11" t="s">
        <v>94</v>
      </c>
      <c r="F11" s="12" t="s">
        <v>95</v>
      </c>
      <c r="G11" s="11" t="s">
        <v>93</v>
      </c>
      <c r="H11" s="14" t="s">
        <v>96</v>
      </c>
      <c r="I11" s="15">
        <v>150000</v>
      </c>
    </row>
    <row r="12" spans="2:9" x14ac:dyDescent="0.3">
      <c r="B12" s="10">
        <v>45948</v>
      </c>
      <c r="C12" s="11"/>
      <c r="D12" s="11" t="s">
        <v>15</v>
      </c>
      <c r="E12" s="11" t="s">
        <v>94</v>
      </c>
      <c r="F12" s="12" t="s">
        <v>95</v>
      </c>
      <c r="G12" s="18" t="s">
        <v>108</v>
      </c>
      <c r="H12" s="20"/>
      <c r="I12" s="21">
        <v>30000</v>
      </c>
    </row>
    <row r="13" spans="2:9" x14ac:dyDescent="0.3">
      <c r="B13" s="10">
        <v>45948</v>
      </c>
      <c r="C13" s="11"/>
      <c r="D13" s="11" t="s">
        <v>15</v>
      </c>
      <c r="E13" s="11" t="s">
        <v>94</v>
      </c>
      <c r="F13" s="12" t="s">
        <v>95</v>
      </c>
      <c r="G13" s="11" t="s">
        <v>97</v>
      </c>
      <c r="H13" s="14" t="s">
        <v>96</v>
      </c>
      <c r="I13" s="15">
        <v>70000</v>
      </c>
    </row>
    <row r="14" spans="2:9" x14ac:dyDescent="0.3">
      <c r="B14" s="10">
        <v>45948</v>
      </c>
      <c r="C14" s="11"/>
      <c r="D14" s="11" t="s">
        <v>15</v>
      </c>
      <c r="E14" s="11" t="s">
        <v>94</v>
      </c>
      <c r="F14" s="12" t="s">
        <v>95</v>
      </c>
      <c r="G14" s="11" t="s">
        <v>98</v>
      </c>
      <c r="H14" s="14"/>
      <c r="I14" s="15">
        <f>90000*4</f>
        <v>360000</v>
      </c>
    </row>
    <row r="15" spans="2:9" x14ac:dyDescent="0.3">
      <c r="B15" s="10">
        <v>45948</v>
      </c>
      <c r="C15" s="18"/>
      <c r="D15" s="11" t="s">
        <v>15</v>
      </c>
      <c r="E15" s="11" t="s">
        <v>94</v>
      </c>
      <c r="F15" s="12" t="s">
        <v>95</v>
      </c>
      <c r="G15" s="11" t="s">
        <v>99</v>
      </c>
      <c r="H15" s="14" t="s">
        <v>96</v>
      </c>
      <c r="I15" s="15">
        <v>40000</v>
      </c>
    </row>
    <row r="16" spans="2:9" x14ac:dyDescent="0.3">
      <c r="B16" s="10">
        <v>45948</v>
      </c>
      <c r="C16" s="11"/>
      <c r="D16" s="11" t="s">
        <v>14</v>
      </c>
      <c r="E16" s="11"/>
      <c r="F16" s="12"/>
      <c r="G16" s="13" t="s">
        <v>100</v>
      </c>
      <c r="H16" s="14"/>
      <c r="I16" s="15">
        <v>370000</v>
      </c>
    </row>
    <row r="17" spans="2:9" x14ac:dyDescent="0.3">
      <c r="B17" s="10">
        <v>45948</v>
      </c>
      <c r="C17" s="11"/>
      <c r="D17" s="11" t="s">
        <v>52</v>
      </c>
      <c r="E17" s="11"/>
      <c r="F17" s="12"/>
      <c r="G17" s="11" t="s">
        <v>101</v>
      </c>
      <c r="H17" s="14"/>
      <c r="I17" s="15">
        <v>20000</v>
      </c>
    </row>
    <row r="18" spans="2:9" x14ac:dyDescent="0.3">
      <c r="B18" s="10">
        <v>45948</v>
      </c>
      <c r="C18" s="11"/>
      <c r="D18" s="11" t="s">
        <v>54</v>
      </c>
      <c r="E18" s="11" t="s">
        <v>102</v>
      </c>
      <c r="F18" s="12"/>
      <c r="G18" s="17" t="s">
        <v>103</v>
      </c>
      <c r="H18" s="14"/>
      <c r="I18" s="15">
        <f>50000*6</f>
        <v>300000</v>
      </c>
    </row>
    <row r="19" spans="2:9" x14ac:dyDescent="0.3">
      <c r="B19" s="10">
        <v>45948</v>
      </c>
      <c r="C19" s="11"/>
      <c r="D19" s="11" t="s">
        <v>52</v>
      </c>
      <c r="E19" s="11"/>
      <c r="F19" s="12"/>
      <c r="G19" s="11" t="s">
        <v>105</v>
      </c>
      <c r="H19" s="14" t="s">
        <v>104</v>
      </c>
      <c r="I19" s="15">
        <v>900000</v>
      </c>
    </row>
    <row r="20" spans="2:9" x14ac:dyDescent="0.3">
      <c r="B20" s="10">
        <v>45948</v>
      </c>
      <c r="C20" s="18"/>
      <c r="D20" s="18" t="s">
        <v>52</v>
      </c>
      <c r="E20" s="18"/>
      <c r="F20" s="19"/>
      <c r="G20" s="18" t="s">
        <v>106</v>
      </c>
      <c r="H20" s="20" t="s">
        <v>104</v>
      </c>
      <c r="I20" s="21">
        <v>300000</v>
      </c>
    </row>
    <row r="21" spans="2:9" x14ac:dyDescent="0.3">
      <c r="B21" s="10">
        <v>45948</v>
      </c>
      <c r="C21" s="18"/>
      <c r="D21" s="19" t="s">
        <v>15</v>
      </c>
      <c r="E21" s="18"/>
      <c r="F21" s="18"/>
      <c r="G21" s="18" t="s">
        <v>107</v>
      </c>
      <c r="H21" s="14" t="s">
        <v>104</v>
      </c>
      <c r="I21" s="21">
        <v>400000</v>
      </c>
    </row>
    <row r="22" spans="2:9" x14ac:dyDescent="0.3">
      <c r="B22" s="10">
        <v>45948</v>
      </c>
      <c r="C22" s="18"/>
      <c r="D22" s="19"/>
      <c r="E22" s="18" t="s">
        <v>110</v>
      </c>
      <c r="F22" s="18"/>
      <c r="G22" s="18" t="s">
        <v>111</v>
      </c>
      <c r="H22" s="14"/>
      <c r="I22" s="21">
        <v>50000</v>
      </c>
    </row>
    <row r="23" spans="2:9" x14ac:dyDescent="0.3">
      <c r="B23" s="10">
        <v>45948</v>
      </c>
      <c r="C23" s="18"/>
      <c r="D23" s="19"/>
      <c r="E23" s="18" t="s">
        <v>109</v>
      </c>
      <c r="F23" s="18"/>
      <c r="G23" s="18" t="s">
        <v>112</v>
      </c>
      <c r="H23" s="14" t="s">
        <v>64</v>
      </c>
      <c r="I23" s="21">
        <f>24000*2</f>
        <v>48000</v>
      </c>
    </row>
    <row r="24" spans="2:9" x14ac:dyDescent="0.3">
      <c r="B24" s="22"/>
      <c r="C24" s="18"/>
      <c r="D24" s="19"/>
      <c r="E24" s="18"/>
      <c r="F24" s="18"/>
      <c r="G24" s="18"/>
      <c r="H24" s="20"/>
      <c r="I24" s="21"/>
    </row>
    <row r="25" spans="2:9" x14ac:dyDescent="0.3">
      <c r="B25" s="10"/>
      <c r="C25" s="23"/>
      <c r="D25" s="23"/>
      <c r="E25" s="23"/>
      <c r="F25" s="23"/>
      <c r="G25" s="23"/>
      <c r="H25" s="24" t="s">
        <v>18</v>
      </c>
      <c r="I25" s="25">
        <f>SUBTOTAL(109,I11:I23)</f>
        <v>3038000</v>
      </c>
    </row>
    <row r="27" spans="2:9" x14ac:dyDescent="0.3">
      <c r="B27" s="2" t="s">
        <v>20</v>
      </c>
      <c r="C27" s="2"/>
      <c r="D27" s="2"/>
      <c r="E27" s="2" t="s">
        <v>21</v>
      </c>
      <c r="F27" s="2" t="s">
        <v>19</v>
      </c>
      <c r="G27" s="2"/>
      <c r="H27" s="2" t="s">
        <v>22</v>
      </c>
    </row>
  </sheetData>
  <pageMargins left="0.7" right="0.7" top="0.75" bottom="0.75" header="0" footer="0"/>
  <pageSetup paperSize="9" scale="68" fitToHeight="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6"/>
  <sheetViews>
    <sheetView topLeftCell="A7" zoomScale="90" zoomScaleNormal="90" workbookViewId="0">
      <selection activeCell="J12" sqref="J12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19.42578125" style="1" bestFit="1" customWidth="1"/>
    <col min="6" max="6" width="14.7109375" style="1" customWidth="1"/>
    <col min="7" max="7" width="59.7109375" style="1" bestFit="1" customWidth="1"/>
    <col min="8" max="8" width="16" style="1" bestFit="1" customWidth="1"/>
    <col min="9" max="9" width="16.140625" style="1" bestFit="1" customWidth="1"/>
    <col min="10" max="16384" width="13.5703125" style="1"/>
  </cols>
  <sheetData>
    <row r="5" spans="2:9" x14ac:dyDescent="0.3">
      <c r="E5" s="2"/>
      <c r="F5" s="3"/>
    </row>
    <row r="6" spans="2:9" x14ac:dyDescent="0.3">
      <c r="B6" s="2" t="s">
        <v>0</v>
      </c>
      <c r="C6" s="2"/>
      <c r="D6" s="2"/>
      <c r="E6" s="2"/>
      <c r="F6" s="4" t="s">
        <v>1</v>
      </c>
      <c r="G6" s="2"/>
    </row>
    <row r="7" spans="2:9" x14ac:dyDescent="0.3">
      <c r="B7" s="2" t="s">
        <v>2</v>
      </c>
      <c r="C7" s="2"/>
      <c r="D7" s="2"/>
      <c r="E7" s="2"/>
      <c r="F7" s="4" t="s">
        <v>3</v>
      </c>
      <c r="G7" s="2"/>
    </row>
    <row r="8" spans="2:9" x14ac:dyDescent="0.3">
      <c r="B8" s="2" t="s">
        <v>4</v>
      </c>
      <c r="C8" s="2"/>
      <c r="D8" s="2"/>
      <c r="E8" s="2"/>
      <c r="F8" s="4" t="s">
        <v>5</v>
      </c>
      <c r="G8" s="5">
        <v>45953</v>
      </c>
    </row>
    <row r="10" spans="2:9" x14ac:dyDescent="0.3"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8" t="s">
        <v>12</v>
      </c>
      <c r="I10" s="9" t="s">
        <v>13</v>
      </c>
    </row>
    <row r="11" spans="2:9" x14ac:dyDescent="0.3">
      <c r="B11" s="10">
        <v>45953</v>
      </c>
      <c r="C11" s="11" t="s">
        <v>130</v>
      </c>
      <c r="D11" s="11" t="s">
        <v>52</v>
      </c>
      <c r="E11" s="11" t="s">
        <v>113</v>
      </c>
      <c r="F11" s="12" t="s">
        <v>114</v>
      </c>
      <c r="G11" s="11" t="s">
        <v>139</v>
      </c>
      <c r="H11" s="14" t="s">
        <v>118</v>
      </c>
      <c r="I11" s="15">
        <v>1450000</v>
      </c>
    </row>
    <row r="12" spans="2:9" x14ac:dyDescent="0.3">
      <c r="B12" s="10">
        <v>45953</v>
      </c>
      <c r="C12" s="11" t="s">
        <v>130</v>
      </c>
      <c r="D12" s="11" t="s">
        <v>52</v>
      </c>
      <c r="E12" s="11" t="s">
        <v>113</v>
      </c>
      <c r="F12" s="12" t="s">
        <v>114</v>
      </c>
      <c r="G12" s="18" t="s">
        <v>134</v>
      </c>
      <c r="H12" s="14" t="s">
        <v>118</v>
      </c>
      <c r="I12" s="21">
        <v>60000</v>
      </c>
    </row>
    <row r="13" spans="2:9" x14ac:dyDescent="0.3">
      <c r="B13" s="10">
        <v>45953</v>
      </c>
      <c r="C13" s="11"/>
      <c r="D13" s="11" t="s">
        <v>52</v>
      </c>
      <c r="E13" s="11" t="s">
        <v>115</v>
      </c>
      <c r="F13" s="12" t="s">
        <v>92</v>
      </c>
      <c r="G13" s="18" t="s">
        <v>116</v>
      </c>
      <c r="H13" s="20"/>
      <c r="I13" s="21">
        <v>20000</v>
      </c>
    </row>
    <row r="14" spans="2:9" x14ac:dyDescent="0.3">
      <c r="B14" s="10">
        <v>45953</v>
      </c>
      <c r="C14" s="11"/>
      <c r="D14" s="11" t="s">
        <v>14</v>
      </c>
      <c r="E14" s="11" t="s">
        <v>117</v>
      </c>
      <c r="F14" s="12"/>
      <c r="G14" s="11" t="s">
        <v>119</v>
      </c>
      <c r="H14" s="14" t="s">
        <v>120</v>
      </c>
      <c r="I14" s="15">
        <v>120000</v>
      </c>
    </row>
    <row r="15" spans="2:9" x14ac:dyDescent="0.3">
      <c r="B15" s="10">
        <v>45953</v>
      </c>
      <c r="C15" s="11"/>
      <c r="D15" s="19" t="s">
        <v>15</v>
      </c>
      <c r="E15" s="11" t="s">
        <v>121</v>
      </c>
      <c r="F15" s="12"/>
      <c r="G15" s="11" t="s">
        <v>122</v>
      </c>
      <c r="H15" s="14" t="s">
        <v>123</v>
      </c>
      <c r="I15" s="15">
        <f>250000*2</f>
        <v>500000</v>
      </c>
    </row>
    <row r="16" spans="2:9" x14ac:dyDescent="0.3">
      <c r="B16" s="10">
        <v>45953</v>
      </c>
      <c r="C16" s="18"/>
      <c r="D16" s="19" t="s">
        <v>15</v>
      </c>
      <c r="E16" s="11" t="s">
        <v>121</v>
      </c>
      <c r="F16" s="12"/>
      <c r="G16" s="11" t="s">
        <v>124</v>
      </c>
      <c r="H16" s="14" t="s">
        <v>125</v>
      </c>
      <c r="I16" s="15">
        <v>65000</v>
      </c>
    </row>
    <row r="17" spans="2:9" x14ac:dyDescent="0.3">
      <c r="B17" s="10">
        <v>45953</v>
      </c>
      <c r="C17" s="11"/>
      <c r="D17" s="19" t="s">
        <v>15</v>
      </c>
      <c r="E17" s="11" t="s">
        <v>126</v>
      </c>
      <c r="F17" s="12"/>
      <c r="G17" s="11" t="s">
        <v>122</v>
      </c>
      <c r="H17" s="14" t="s">
        <v>123</v>
      </c>
      <c r="I17" s="15">
        <f>250000*2</f>
        <v>500000</v>
      </c>
    </row>
    <row r="18" spans="2:9" x14ac:dyDescent="0.3">
      <c r="B18" s="10">
        <v>45953</v>
      </c>
      <c r="C18" s="11"/>
      <c r="D18" s="19" t="s">
        <v>15</v>
      </c>
      <c r="E18" s="11" t="s">
        <v>127</v>
      </c>
      <c r="F18" s="12"/>
      <c r="G18" s="11" t="s">
        <v>36</v>
      </c>
      <c r="H18" s="14"/>
      <c r="I18" s="15">
        <v>130000</v>
      </c>
    </row>
    <row r="19" spans="2:9" x14ac:dyDescent="0.3">
      <c r="B19" s="10">
        <v>45953</v>
      </c>
      <c r="C19" s="11"/>
      <c r="D19" s="11" t="s">
        <v>52</v>
      </c>
      <c r="E19" s="11"/>
      <c r="F19" s="12"/>
      <c r="G19" s="17" t="s">
        <v>128</v>
      </c>
      <c r="H19" s="14" t="s">
        <v>129</v>
      </c>
      <c r="I19" s="15">
        <v>1450000</v>
      </c>
    </row>
    <row r="20" spans="2:9" x14ac:dyDescent="0.3">
      <c r="B20" s="10">
        <v>45953</v>
      </c>
      <c r="C20" s="18"/>
      <c r="D20" s="19" t="s">
        <v>52</v>
      </c>
      <c r="E20" s="18" t="s">
        <v>131</v>
      </c>
      <c r="F20" s="18"/>
      <c r="G20" s="18" t="s">
        <v>132</v>
      </c>
      <c r="H20" s="20" t="s">
        <v>133</v>
      </c>
      <c r="I20" s="21">
        <v>350000</v>
      </c>
    </row>
    <row r="21" spans="2:9" x14ac:dyDescent="0.3">
      <c r="B21" s="10">
        <v>45953</v>
      </c>
      <c r="C21" s="18"/>
      <c r="D21" s="19" t="s">
        <v>14</v>
      </c>
      <c r="E21" s="18"/>
      <c r="F21" s="18"/>
      <c r="G21" s="18" t="s">
        <v>136</v>
      </c>
      <c r="H21" s="20" t="s">
        <v>135</v>
      </c>
      <c r="I21" s="21">
        <v>1300000</v>
      </c>
    </row>
    <row r="22" spans="2:9" x14ac:dyDescent="0.3">
      <c r="B22" s="10">
        <v>45953</v>
      </c>
      <c r="C22" s="18"/>
      <c r="D22" s="19" t="s">
        <v>14</v>
      </c>
      <c r="E22" s="18"/>
      <c r="F22" s="18"/>
      <c r="G22" s="18" t="s">
        <v>137</v>
      </c>
      <c r="H22" s="20" t="s">
        <v>135</v>
      </c>
      <c r="I22" s="21">
        <f>750000*2</f>
        <v>1500000</v>
      </c>
    </row>
    <row r="23" spans="2:9" x14ac:dyDescent="0.3">
      <c r="B23" s="10">
        <v>45953</v>
      </c>
      <c r="C23" s="18"/>
      <c r="D23" s="19" t="s">
        <v>14</v>
      </c>
      <c r="E23" s="18"/>
      <c r="F23" s="18"/>
      <c r="G23" s="18" t="s">
        <v>138</v>
      </c>
      <c r="H23" s="20" t="s">
        <v>135</v>
      </c>
      <c r="I23" s="21">
        <f>250000*2</f>
        <v>500000</v>
      </c>
    </row>
    <row r="24" spans="2:9" x14ac:dyDescent="0.3">
      <c r="B24" s="10"/>
      <c r="C24" s="23"/>
      <c r="D24" s="23"/>
      <c r="E24" s="23"/>
      <c r="F24" s="23"/>
      <c r="G24" s="23"/>
      <c r="H24" s="24" t="s">
        <v>18</v>
      </c>
      <c r="I24" s="25">
        <f>SUBTOTAL(109,I11:I23)</f>
        <v>7945000</v>
      </c>
    </row>
    <row r="26" spans="2:9" x14ac:dyDescent="0.3">
      <c r="B26" s="2" t="s">
        <v>20</v>
      </c>
      <c r="C26" s="2"/>
      <c r="D26" s="2"/>
      <c r="E26" s="2" t="s">
        <v>21</v>
      </c>
      <c r="F26" s="2" t="s">
        <v>19</v>
      </c>
      <c r="G26" s="2"/>
      <c r="H26" s="2" t="s">
        <v>22</v>
      </c>
    </row>
  </sheetData>
  <pageMargins left="0.7" right="0.7" top="0.75" bottom="0.75" header="0" footer="0"/>
  <pageSetup paperSize="9" scale="68" fitToHeight="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8"/>
  <sheetViews>
    <sheetView topLeftCell="A10" zoomScale="90" zoomScaleNormal="90" workbookViewId="0">
      <selection activeCell="J17" sqref="J17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19.42578125" style="1" bestFit="1" customWidth="1"/>
    <col min="6" max="6" width="14.7109375" style="1" customWidth="1"/>
    <col min="7" max="7" width="59.7109375" style="1" bestFit="1" customWidth="1"/>
    <col min="8" max="8" width="16" style="1" bestFit="1" customWidth="1"/>
    <col min="9" max="9" width="16.140625" style="1" bestFit="1" customWidth="1"/>
    <col min="10" max="16384" width="13.5703125" style="1"/>
  </cols>
  <sheetData>
    <row r="5" spans="2:9" x14ac:dyDescent="0.3">
      <c r="E5" s="2"/>
      <c r="F5" s="3"/>
    </row>
    <row r="6" spans="2:9" x14ac:dyDescent="0.3">
      <c r="B6" s="2" t="s">
        <v>0</v>
      </c>
      <c r="C6" s="2"/>
      <c r="D6" s="2"/>
      <c r="E6" s="2"/>
      <c r="F6" s="4" t="s">
        <v>1</v>
      </c>
      <c r="G6" s="2"/>
    </row>
    <row r="7" spans="2:9" x14ac:dyDescent="0.3">
      <c r="B7" s="2" t="s">
        <v>2</v>
      </c>
      <c r="C7" s="2"/>
      <c r="D7" s="2"/>
      <c r="E7" s="2"/>
      <c r="F7" s="4" t="s">
        <v>3</v>
      </c>
      <c r="G7" s="2"/>
    </row>
    <row r="8" spans="2:9" x14ac:dyDescent="0.3">
      <c r="B8" s="2" t="s">
        <v>4</v>
      </c>
      <c r="C8" s="2"/>
      <c r="D8" s="2"/>
      <c r="E8" s="2"/>
      <c r="F8" s="4" t="s">
        <v>5</v>
      </c>
      <c r="G8" s="5">
        <v>45957</v>
      </c>
    </row>
    <row r="10" spans="2:9" x14ac:dyDescent="0.3"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8" t="s">
        <v>12</v>
      </c>
      <c r="I10" s="9" t="s">
        <v>13</v>
      </c>
    </row>
    <row r="11" spans="2:9" x14ac:dyDescent="0.3">
      <c r="B11" s="10">
        <v>45957</v>
      </c>
      <c r="C11" s="11"/>
      <c r="D11" s="11" t="s">
        <v>76</v>
      </c>
      <c r="E11" s="11" t="s">
        <v>140</v>
      </c>
      <c r="F11" s="12" t="s">
        <v>141</v>
      </c>
      <c r="G11" s="11" t="s">
        <v>143</v>
      </c>
      <c r="H11" s="14" t="s">
        <v>144</v>
      </c>
      <c r="I11" s="15">
        <v>450000</v>
      </c>
    </row>
    <row r="12" spans="2:9" x14ac:dyDescent="0.3">
      <c r="B12" s="10">
        <v>45957</v>
      </c>
      <c r="C12" s="11"/>
      <c r="D12" s="11" t="s">
        <v>142</v>
      </c>
      <c r="E12" s="11" t="s">
        <v>127</v>
      </c>
      <c r="F12" s="12"/>
      <c r="G12" s="18" t="s">
        <v>159</v>
      </c>
      <c r="H12" s="14"/>
      <c r="I12" s="21">
        <v>185000</v>
      </c>
    </row>
    <row r="13" spans="2:9" x14ac:dyDescent="0.3">
      <c r="B13" s="10">
        <v>45957</v>
      </c>
      <c r="C13" s="11"/>
      <c r="D13" s="11" t="s">
        <v>142</v>
      </c>
      <c r="E13" s="11" t="s">
        <v>127</v>
      </c>
      <c r="F13" s="12"/>
      <c r="G13" s="18" t="s">
        <v>146</v>
      </c>
      <c r="H13" s="20"/>
      <c r="I13" s="21">
        <v>140000</v>
      </c>
    </row>
    <row r="14" spans="2:9" x14ac:dyDescent="0.3">
      <c r="B14" s="10">
        <v>45957</v>
      </c>
      <c r="C14" s="11"/>
      <c r="D14" s="11" t="s">
        <v>142</v>
      </c>
      <c r="E14" s="11" t="s">
        <v>127</v>
      </c>
      <c r="F14" s="12"/>
      <c r="G14" s="11" t="s">
        <v>147</v>
      </c>
      <c r="H14" s="14"/>
      <c r="I14" s="15">
        <v>150000</v>
      </c>
    </row>
    <row r="15" spans="2:9" x14ac:dyDescent="0.3">
      <c r="B15" s="10">
        <v>45957</v>
      </c>
      <c r="C15" s="11"/>
      <c r="D15" s="11" t="s">
        <v>142</v>
      </c>
      <c r="E15" s="11" t="s">
        <v>127</v>
      </c>
      <c r="F15" s="12"/>
      <c r="G15" s="11" t="s">
        <v>148</v>
      </c>
      <c r="H15" s="14" t="s">
        <v>145</v>
      </c>
      <c r="I15" s="15">
        <v>250000</v>
      </c>
    </row>
    <row r="16" spans="2:9" x14ac:dyDescent="0.3">
      <c r="B16" s="10">
        <v>45957</v>
      </c>
      <c r="C16" s="18"/>
      <c r="D16" s="11" t="s">
        <v>142</v>
      </c>
      <c r="E16" s="11" t="s">
        <v>127</v>
      </c>
      <c r="F16" s="12"/>
      <c r="G16" s="11" t="s">
        <v>149</v>
      </c>
      <c r="H16" s="14"/>
      <c r="I16" s="15">
        <v>185000</v>
      </c>
    </row>
    <row r="17" spans="2:9" x14ac:dyDescent="0.3">
      <c r="B17" s="10">
        <v>45957</v>
      </c>
      <c r="C17" s="11"/>
      <c r="D17" s="11" t="s">
        <v>142</v>
      </c>
      <c r="E17" s="11" t="s">
        <v>127</v>
      </c>
      <c r="F17" s="12"/>
      <c r="G17" s="11" t="s">
        <v>150</v>
      </c>
      <c r="H17" s="14" t="s">
        <v>145</v>
      </c>
      <c r="I17" s="15">
        <v>65000</v>
      </c>
    </row>
    <row r="18" spans="2:9" x14ac:dyDescent="0.3">
      <c r="B18" s="10">
        <v>45957</v>
      </c>
      <c r="C18" s="11"/>
      <c r="D18" s="19" t="s">
        <v>142</v>
      </c>
      <c r="E18" s="11" t="s">
        <v>127</v>
      </c>
      <c r="F18" s="12"/>
      <c r="G18" s="11" t="s">
        <v>151</v>
      </c>
      <c r="H18" s="14"/>
      <c r="I18" s="15">
        <v>80000</v>
      </c>
    </row>
    <row r="19" spans="2:9" x14ac:dyDescent="0.3">
      <c r="B19" s="10">
        <v>45957</v>
      </c>
      <c r="C19" s="11"/>
      <c r="D19" s="11" t="s">
        <v>142</v>
      </c>
      <c r="E19" s="11" t="s">
        <v>127</v>
      </c>
      <c r="F19" s="12"/>
      <c r="G19" s="17" t="s">
        <v>152</v>
      </c>
      <c r="H19" s="14"/>
      <c r="I19" s="15">
        <v>295000</v>
      </c>
    </row>
    <row r="20" spans="2:9" x14ac:dyDescent="0.3">
      <c r="B20" s="10">
        <v>45957</v>
      </c>
      <c r="C20" s="18"/>
      <c r="D20" s="19" t="s">
        <v>142</v>
      </c>
      <c r="E20" s="18"/>
      <c r="F20" s="18"/>
      <c r="G20" s="18" t="s">
        <v>153</v>
      </c>
      <c r="H20" s="20"/>
      <c r="I20" s="21">
        <v>40000</v>
      </c>
    </row>
    <row r="21" spans="2:9" x14ac:dyDescent="0.3">
      <c r="B21" s="10">
        <v>45957</v>
      </c>
      <c r="C21" s="18"/>
      <c r="D21" s="19" t="s">
        <v>14</v>
      </c>
      <c r="E21" s="18"/>
      <c r="F21" s="18"/>
      <c r="G21" s="18" t="s">
        <v>154</v>
      </c>
      <c r="H21" s="20" t="s">
        <v>155</v>
      </c>
      <c r="I21" s="21">
        <f>85000*20</f>
        <v>1700000</v>
      </c>
    </row>
    <row r="22" spans="2:9" x14ac:dyDescent="0.3">
      <c r="B22" s="10">
        <v>45957</v>
      </c>
      <c r="C22" s="18"/>
      <c r="D22" s="19" t="s">
        <v>156</v>
      </c>
      <c r="E22" s="18" t="s">
        <v>80</v>
      </c>
      <c r="F22" s="18"/>
      <c r="G22" s="18" t="s">
        <v>157</v>
      </c>
      <c r="H22" s="20" t="s">
        <v>96</v>
      </c>
      <c r="I22" s="21">
        <v>40000</v>
      </c>
    </row>
    <row r="23" spans="2:9" x14ac:dyDescent="0.3">
      <c r="B23" s="10">
        <v>45957</v>
      </c>
      <c r="C23" s="18"/>
      <c r="D23" s="19" t="s">
        <v>54</v>
      </c>
      <c r="E23" s="18" t="s">
        <v>55</v>
      </c>
      <c r="F23" s="18" t="s">
        <v>90</v>
      </c>
      <c r="G23" s="18" t="s">
        <v>158</v>
      </c>
      <c r="H23" s="20" t="s">
        <v>96</v>
      </c>
      <c r="I23" s="21">
        <v>1650000</v>
      </c>
    </row>
    <row r="24" spans="2:9" x14ac:dyDescent="0.3">
      <c r="B24" s="22">
        <v>45957</v>
      </c>
      <c r="C24" s="18"/>
      <c r="D24" s="19" t="s">
        <v>14</v>
      </c>
      <c r="E24" s="18"/>
      <c r="F24" s="18"/>
      <c r="G24" s="18" t="s">
        <v>160</v>
      </c>
      <c r="H24" s="20"/>
      <c r="I24" s="21">
        <v>100000</v>
      </c>
    </row>
    <row r="25" spans="2:9" x14ac:dyDescent="0.3">
      <c r="B25" s="22"/>
      <c r="C25" s="18"/>
      <c r="D25" s="19"/>
      <c r="E25" s="18"/>
      <c r="F25" s="18"/>
      <c r="G25" s="18"/>
      <c r="H25" s="20"/>
      <c r="I25" s="21"/>
    </row>
    <row r="26" spans="2:9" x14ac:dyDescent="0.3">
      <c r="B26" s="10"/>
      <c r="C26" s="23"/>
      <c r="D26" s="23"/>
      <c r="E26" s="23"/>
      <c r="F26" s="23"/>
      <c r="G26" s="23"/>
      <c r="H26" s="24" t="s">
        <v>18</v>
      </c>
      <c r="I26" s="25">
        <f>SUBTOTAL(109,I11:I24)</f>
        <v>5330000</v>
      </c>
    </row>
    <row r="28" spans="2:9" x14ac:dyDescent="0.3">
      <c r="B28" s="2" t="s">
        <v>20</v>
      </c>
      <c r="C28" s="2"/>
      <c r="D28" s="2"/>
      <c r="E28" s="2" t="s">
        <v>21</v>
      </c>
      <c r="F28" s="2" t="s">
        <v>19</v>
      </c>
      <c r="G28" s="2"/>
      <c r="H28" s="2" t="s">
        <v>22</v>
      </c>
    </row>
  </sheetData>
  <pageMargins left="0.7" right="0.7" top="0.75" bottom="0.75" header="0" footer="0"/>
  <pageSetup paperSize="9" scale="68" fitToHeight="0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1"/>
  <sheetViews>
    <sheetView topLeftCell="A9" zoomScale="90" zoomScaleNormal="90" workbookViewId="0">
      <selection activeCell="E23" sqref="E23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19.42578125" style="1" bestFit="1" customWidth="1"/>
    <col min="6" max="6" width="14.7109375" style="1" customWidth="1"/>
    <col min="7" max="7" width="59.7109375" style="1" bestFit="1" customWidth="1"/>
    <col min="8" max="8" width="16" style="1" bestFit="1" customWidth="1"/>
    <col min="9" max="9" width="16.140625" style="1" bestFit="1" customWidth="1"/>
    <col min="10" max="16384" width="13.5703125" style="1"/>
  </cols>
  <sheetData>
    <row r="5" spans="2:9" x14ac:dyDescent="0.3">
      <c r="E5" s="2"/>
      <c r="F5" s="3"/>
    </row>
    <row r="6" spans="2:9" x14ac:dyDescent="0.3">
      <c r="B6" s="2" t="s">
        <v>0</v>
      </c>
      <c r="C6" s="2"/>
      <c r="D6" s="2"/>
      <c r="E6" s="2"/>
      <c r="F6" s="4" t="s">
        <v>1</v>
      </c>
      <c r="G6" s="2"/>
    </row>
    <row r="7" spans="2:9" x14ac:dyDescent="0.3">
      <c r="B7" s="2" t="s">
        <v>2</v>
      </c>
      <c r="C7" s="2"/>
      <c r="D7" s="2"/>
      <c r="E7" s="2"/>
      <c r="F7" s="4" t="s">
        <v>3</v>
      </c>
      <c r="G7" s="2"/>
    </row>
    <row r="8" spans="2:9" x14ac:dyDescent="0.3">
      <c r="B8" s="2" t="s">
        <v>4</v>
      </c>
      <c r="C8" s="2"/>
      <c r="D8" s="2"/>
      <c r="E8" s="2"/>
      <c r="F8" s="4" t="s">
        <v>5</v>
      </c>
      <c r="G8" s="5">
        <v>45959</v>
      </c>
    </row>
    <row r="10" spans="2:9" x14ac:dyDescent="0.3"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8" t="s">
        <v>12</v>
      </c>
      <c r="I10" s="9" t="s">
        <v>13</v>
      </c>
    </row>
    <row r="11" spans="2:9" x14ac:dyDescent="0.3">
      <c r="B11" s="10">
        <v>45959</v>
      </c>
      <c r="C11" s="11" t="s">
        <v>166</v>
      </c>
      <c r="D11" s="11" t="s">
        <v>52</v>
      </c>
      <c r="E11" s="11" t="s">
        <v>161</v>
      </c>
      <c r="F11" s="12" t="s">
        <v>162</v>
      </c>
      <c r="G11" s="11" t="s">
        <v>175</v>
      </c>
      <c r="H11" s="34" t="s">
        <v>174</v>
      </c>
      <c r="I11" s="14">
        <v>3090000</v>
      </c>
    </row>
    <row r="12" spans="2:9" x14ac:dyDescent="0.3">
      <c r="B12" s="10">
        <v>45959</v>
      </c>
      <c r="C12" s="11" t="s">
        <v>166</v>
      </c>
      <c r="D12" s="11" t="s">
        <v>52</v>
      </c>
      <c r="E12" s="11" t="s">
        <v>161</v>
      </c>
      <c r="F12" s="12" t="s">
        <v>162</v>
      </c>
      <c r="G12" s="18" t="s">
        <v>176</v>
      </c>
      <c r="H12" s="14" t="s">
        <v>177</v>
      </c>
      <c r="I12" s="21">
        <v>450000</v>
      </c>
    </row>
    <row r="13" spans="2:9" x14ac:dyDescent="0.3">
      <c r="B13" s="10">
        <v>45959</v>
      </c>
      <c r="C13" s="11"/>
      <c r="D13" s="11" t="s">
        <v>15</v>
      </c>
      <c r="E13" s="11" t="s">
        <v>163</v>
      </c>
      <c r="F13" s="12" t="s">
        <v>164</v>
      </c>
      <c r="G13" s="18" t="s">
        <v>165</v>
      </c>
      <c r="H13" s="20"/>
      <c r="I13" s="21">
        <v>280000</v>
      </c>
    </row>
    <row r="14" spans="2:9" x14ac:dyDescent="0.3">
      <c r="B14" s="10">
        <v>45959</v>
      </c>
      <c r="C14" s="11" t="s">
        <v>167</v>
      </c>
      <c r="D14" s="11" t="s">
        <v>52</v>
      </c>
      <c r="E14" s="11" t="s">
        <v>168</v>
      </c>
      <c r="F14" s="12" t="s">
        <v>169</v>
      </c>
      <c r="G14" s="11" t="s">
        <v>170</v>
      </c>
      <c r="H14" s="14" t="s">
        <v>171</v>
      </c>
      <c r="I14" s="15">
        <v>380000</v>
      </c>
    </row>
    <row r="15" spans="2:9" x14ac:dyDescent="0.3">
      <c r="B15" s="10">
        <v>45959</v>
      </c>
      <c r="C15" s="11" t="s">
        <v>167</v>
      </c>
      <c r="D15" s="11" t="s">
        <v>52</v>
      </c>
      <c r="E15" s="11" t="s">
        <v>168</v>
      </c>
      <c r="F15" s="12" t="s">
        <v>169</v>
      </c>
      <c r="G15" s="11" t="s">
        <v>172</v>
      </c>
      <c r="H15" s="14" t="s">
        <v>171</v>
      </c>
      <c r="I15" s="15">
        <v>750000</v>
      </c>
    </row>
    <row r="16" spans="2:9" x14ac:dyDescent="0.3">
      <c r="B16" s="10">
        <v>45959</v>
      </c>
      <c r="C16" s="18"/>
      <c r="D16" s="11" t="s">
        <v>156</v>
      </c>
      <c r="E16" s="11" t="s">
        <v>173</v>
      </c>
      <c r="F16" s="12"/>
      <c r="G16" s="11" t="s">
        <v>178</v>
      </c>
      <c r="H16" s="14" t="s">
        <v>31</v>
      </c>
      <c r="I16" s="15">
        <v>1330000</v>
      </c>
    </row>
    <row r="17" spans="2:9" x14ac:dyDescent="0.3">
      <c r="B17" s="22"/>
      <c r="C17" s="18"/>
      <c r="D17" s="19"/>
      <c r="E17" s="18"/>
      <c r="F17" s="18"/>
      <c r="G17" s="18"/>
      <c r="H17" s="20"/>
      <c r="I17" s="21"/>
    </row>
    <row r="18" spans="2:9" x14ac:dyDescent="0.3">
      <c r="B18" s="10"/>
      <c r="C18" s="23"/>
      <c r="D18" s="23"/>
      <c r="E18" s="23"/>
      <c r="F18" s="23"/>
      <c r="G18" s="23"/>
      <c r="H18" s="24" t="s">
        <v>18</v>
      </c>
      <c r="I18" s="25">
        <f>SUBTOTAL(109,I11:I16)</f>
        <v>6280000</v>
      </c>
    </row>
    <row r="20" spans="2:9" x14ac:dyDescent="0.3">
      <c r="B20" s="2" t="s">
        <v>20</v>
      </c>
      <c r="C20" s="2"/>
      <c r="D20" s="2"/>
      <c r="E20" s="2" t="s">
        <v>21</v>
      </c>
      <c r="F20" s="2" t="s">
        <v>19</v>
      </c>
      <c r="G20" s="2"/>
      <c r="H20" s="2" t="s">
        <v>22</v>
      </c>
    </row>
    <row r="21" spans="2:9" x14ac:dyDescent="0.3">
      <c r="F21" s="1" t="s">
        <v>19</v>
      </c>
    </row>
  </sheetData>
  <pageMargins left="0.7" right="0.7" top="0.75" bottom="0.75" header="0" footer="0"/>
  <pageSetup paperSize="9" scale="68" fitToHeight="0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5"/>
  <sheetViews>
    <sheetView topLeftCell="A9" zoomScale="90" zoomScaleNormal="90" workbookViewId="0">
      <selection activeCell="H26" sqref="H26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19.42578125" style="1" bestFit="1" customWidth="1"/>
    <col min="6" max="6" width="14.7109375" style="1" customWidth="1"/>
    <col min="7" max="7" width="63" style="1" bestFit="1" customWidth="1"/>
    <col min="8" max="8" width="16" style="1" bestFit="1" customWidth="1"/>
    <col min="9" max="9" width="16.140625" style="1" bestFit="1" customWidth="1"/>
    <col min="10" max="16384" width="13.5703125" style="1"/>
  </cols>
  <sheetData>
    <row r="5" spans="2:9" x14ac:dyDescent="0.3">
      <c r="E5" s="2"/>
      <c r="F5" s="3"/>
    </row>
    <row r="6" spans="2:9" x14ac:dyDescent="0.3">
      <c r="B6" s="2" t="s">
        <v>0</v>
      </c>
      <c r="C6" s="2"/>
      <c r="D6" s="2"/>
      <c r="E6" s="2"/>
      <c r="F6" s="4" t="s">
        <v>1</v>
      </c>
      <c r="G6" s="2"/>
    </row>
    <row r="7" spans="2:9" x14ac:dyDescent="0.3">
      <c r="B7" s="2" t="s">
        <v>2</v>
      </c>
      <c r="C7" s="2"/>
      <c r="D7" s="2"/>
      <c r="E7" s="2"/>
      <c r="F7" s="4" t="s">
        <v>3</v>
      </c>
      <c r="G7" s="2"/>
    </row>
    <row r="8" spans="2:9" x14ac:dyDescent="0.3">
      <c r="B8" s="2" t="s">
        <v>4</v>
      </c>
      <c r="C8" s="2"/>
      <c r="D8" s="2"/>
      <c r="E8" s="2"/>
      <c r="F8" s="4" t="s">
        <v>5</v>
      </c>
      <c r="G8" s="5">
        <v>45959</v>
      </c>
    </row>
    <row r="10" spans="2:9" x14ac:dyDescent="0.3"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8" t="s">
        <v>12</v>
      </c>
      <c r="I10" s="9" t="s">
        <v>13</v>
      </c>
    </row>
    <row r="11" spans="2:9" x14ac:dyDescent="0.3">
      <c r="B11" s="10">
        <v>45967</v>
      </c>
      <c r="C11" s="11" t="s">
        <v>167</v>
      </c>
      <c r="D11" s="11" t="s">
        <v>52</v>
      </c>
      <c r="E11" s="11" t="s">
        <v>168</v>
      </c>
      <c r="F11" s="12" t="s">
        <v>169</v>
      </c>
      <c r="G11" s="11" t="s">
        <v>170</v>
      </c>
      <c r="H11" s="14" t="s">
        <v>171</v>
      </c>
      <c r="I11" s="15">
        <v>380000</v>
      </c>
    </row>
    <row r="12" spans="2:9" x14ac:dyDescent="0.3">
      <c r="B12" s="10">
        <v>45967</v>
      </c>
      <c r="C12" s="11" t="s">
        <v>179</v>
      </c>
      <c r="D12" s="11" t="s">
        <v>76</v>
      </c>
      <c r="E12" s="11" t="s">
        <v>180</v>
      </c>
      <c r="F12" s="12" t="s">
        <v>181</v>
      </c>
      <c r="G12" s="18" t="s">
        <v>182</v>
      </c>
      <c r="H12" s="14" t="s">
        <v>183</v>
      </c>
      <c r="I12" s="21">
        <v>450000</v>
      </c>
    </row>
    <row r="13" spans="2:9" x14ac:dyDescent="0.3">
      <c r="B13" s="10">
        <v>45967</v>
      </c>
      <c r="C13" s="11" t="s">
        <v>179</v>
      </c>
      <c r="D13" s="11" t="s">
        <v>76</v>
      </c>
      <c r="E13" s="11" t="s">
        <v>180</v>
      </c>
      <c r="F13" s="12" t="s">
        <v>181</v>
      </c>
      <c r="G13" s="18" t="s">
        <v>184</v>
      </c>
      <c r="H13" s="20" t="s">
        <v>183</v>
      </c>
      <c r="I13" s="21">
        <v>370000</v>
      </c>
    </row>
    <row r="14" spans="2:9" x14ac:dyDescent="0.3">
      <c r="B14" s="10">
        <v>45967</v>
      </c>
      <c r="C14" s="19" t="s">
        <v>179</v>
      </c>
      <c r="D14" s="19" t="s">
        <v>76</v>
      </c>
      <c r="E14" s="19" t="s">
        <v>180</v>
      </c>
      <c r="F14" s="19" t="s">
        <v>181</v>
      </c>
      <c r="G14" s="19" t="s">
        <v>185</v>
      </c>
      <c r="H14" s="20" t="s">
        <v>183</v>
      </c>
      <c r="I14" s="35">
        <v>22000</v>
      </c>
    </row>
    <row r="15" spans="2:9" x14ac:dyDescent="0.3">
      <c r="B15" s="10">
        <v>45967</v>
      </c>
      <c r="C15" s="11" t="s">
        <v>179</v>
      </c>
      <c r="D15" s="11" t="s">
        <v>76</v>
      </c>
      <c r="E15" s="11" t="s">
        <v>180</v>
      </c>
      <c r="F15" s="12" t="s">
        <v>181</v>
      </c>
      <c r="G15" s="11" t="s">
        <v>186</v>
      </c>
      <c r="H15" s="20" t="s">
        <v>183</v>
      </c>
      <c r="I15" s="15">
        <f>42000*4</f>
        <v>168000</v>
      </c>
    </row>
    <row r="16" spans="2:9" x14ac:dyDescent="0.3">
      <c r="B16" s="10">
        <v>45967</v>
      </c>
      <c r="C16" s="18"/>
      <c r="D16" s="11" t="s">
        <v>52</v>
      </c>
      <c r="E16" s="11"/>
      <c r="F16" s="12"/>
      <c r="G16" s="11" t="s">
        <v>187</v>
      </c>
      <c r="H16" s="14"/>
      <c r="I16" s="15">
        <v>30000</v>
      </c>
    </row>
    <row r="17" spans="2:9" x14ac:dyDescent="0.3">
      <c r="B17" s="10">
        <v>45967</v>
      </c>
      <c r="C17" s="18"/>
      <c r="D17" s="19" t="s">
        <v>15</v>
      </c>
      <c r="E17" s="18" t="s">
        <v>189</v>
      </c>
      <c r="F17" s="18"/>
      <c r="G17" s="18" t="s">
        <v>188</v>
      </c>
      <c r="H17" s="20"/>
      <c r="I17" s="21">
        <v>70000</v>
      </c>
    </row>
    <row r="18" spans="2:9" x14ac:dyDescent="0.3">
      <c r="B18" s="10">
        <v>45967</v>
      </c>
      <c r="C18" s="18"/>
      <c r="D18" s="19" t="s">
        <v>14</v>
      </c>
      <c r="E18" s="18"/>
      <c r="F18" s="18"/>
      <c r="G18" s="18" t="s">
        <v>190</v>
      </c>
      <c r="H18" s="20"/>
      <c r="I18" s="21">
        <v>860000</v>
      </c>
    </row>
    <row r="19" spans="2:9" x14ac:dyDescent="0.3">
      <c r="B19" s="22">
        <v>45967</v>
      </c>
      <c r="C19" s="18"/>
      <c r="D19" s="19" t="s">
        <v>15</v>
      </c>
      <c r="E19" s="18" t="s">
        <v>127</v>
      </c>
      <c r="F19" s="18"/>
      <c r="G19" s="18" t="s">
        <v>36</v>
      </c>
      <c r="H19" s="20"/>
      <c r="I19" s="21">
        <v>130000</v>
      </c>
    </row>
    <row r="20" spans="2:9" x14ac:dyDescent="0.3">
      <c r="B20" s="22">
        <v>45967</v>
      </c>
      <c r="C20" s="18"/>
      <c r="D20" s="19" t="s">
        <v>15</v>
      </c>
      <c r="E20" s="18" t="s">
        <v>127</v>
      </c>
      <c r="F20" s="18"/>
      <c r="G20" s="18" t="s">
        <v>191</v>
      </c>
      <c r="H20" s="20"/>
      <c r="I20" s="21">
        <v>45000</v>
      </c>
    </row>
    <row r="21" spans="2:9" x14ac:dyDescent="0.3">
      <c r="B21" s="22">
        <v>45967</v>
      </c>
      <c r="C21" s="18"/>
      <c r="D21" s="19" t="s">
        <v>15</v>
      </c>
      <c r="E21" s="18" t="s">
        <v>192</v>
      </c>
      <c r="F21" s="18"/>
      <c r="G21" s="18" t="s">
        <v>193</v>
      </c>
      <c r="H21" s="20"/>
      <c r="I21" s="21">
        <f>1895000*2</f>
        <v>3790000</v>
      </c>
    </row>
    <row r="22" spans="2:9" x14ac:dyDescent="0.3">
      <c r="B22" s="10"/>
      <c r="C22" s="23"/>
      <c r="D22" s="23"/>
      <c r="E22" s="23"/>
      <c r="F22" s="23"/>
      <c r="G22" s="23"/>
      <c r="H22" s="24" t="s">
        <v>18</v>
      </c>
      <c r="I22" s="25">
        <f>SUBTOTAL(109,I11:I21)</f>
        <v>6315000</v>
      </c>
    </row>
    <row r="24" spans="2:9" x14ac:dyDescent="0.3">
      <c r="B24" s="2" t="s">
        <v>20</v>
      </c>
      <c r="C24" s="2"/>
      <c r="D24" s="2"/>
      <c r="E24" s="2" t="s">
        <v>21</v>
      </c>
      <c r="F24" s="2" t="s">
        <v>19</v>
      </c>
      <c r="G24" s="2"/>
      <c r="H24" s="2" t="s">
        <v>22</v>
      </c>
    </row>
    <row r="25" spans="2:9" x14ac:dyDescent="0.3">
      <c r="F25" s="1" t="s">
        <v>19</v>
      </c>
    </row>
  </sheetData>
  <pageMargins left="0.7" right="0.7" top="0.75" bottom="0.75" header="0" footer="0"/>
  <pageSetup paperSize="9" scale="68" fitToHeight="0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5"/>
  <sheetViews>
    <sheetView topLeftCell="A8" zoomScale="90" zoomScaleNormal="90" workbookViewId="0">
      <selection activeCell="I19" sqref="I19"/>
    </sheetView>
  </sheetViews>
  <sheetFormatPr baseColWidth="10" defaultColWidth="13.5703125" defaultRowHeight="18.75" x14ac:dyDescent="0.3"/>
  <cols>
    <col min="1" max="1" width="13.5703125" style="1"/>
    <col min="2" max="2" width="23.28515625" style="1" customWidth="1"/>
    <col min="3" max="3" width="17.140625" style="1" bestFit="1" customWidth="1"/>
    <col min="4" max="4" width="12.28515625" style="1" bestFit="1" customWidth="1"/>
    <col min="5" max="5" width="19.42578125" style="1" bestFit="1" customWidth="1"/>
    <col min="6" max="6" width="14.7109375" style="1" customWidth="1"/>
    <col min="7" max="7" width="63" style="1" bestFit="1" customWidth="1"/>
    <col min="8" max="8" width="16" style="1" bestFit="1" customWidth="1"/>
    <col min="9" max="9" width="16.140625" style="1" bestFit="1" customWidth="1"/>
    <col min="10" max="16384" width="13.5703125" style="1"/>
  </cols>
  <sheetData>
    <row r="5" spans="2:9" x14ac:dyDescent="0.3">
      <c r="E5" s="2"/>
      <c r="F5" s="3"/>
    </row>
    <row r="6" spans="2:9" x14ac:dyDescent="0.3">
      <c r="B6" s="2" t="s">
        <v>0</v>
      </c>
      <c r="C6" s="2"/>
      <c r="D6" s="2"/>
      <c r="E6" s="2"/>
      <c r="F6" s="4" t="s">
        <v>1</v>
      </c>
      <c r="G6" s="2"/>
    </row>
    <row r="7" spans="2:9" x14ac:dyDescent="0.3">
      <c r="B7" s="2" t="s">
        <v>2</v>
      </c>
      <c r="C7" s="2"/>
      <c r="D7" s="2"/>
      <c r="E7" s="2"/>
      <c r="F7" s="4" t="s">
        <v>3</v>
      </c>
      <c r="G7" s="2"/>
    </row>
    <row r="8" spans="2:9" x14ac:dyDescent="0.3">
      <c r="B8" s="2" t="s">
        <v>4</v>
      </c>
      <c r="C8" s="2"/>
      <c r="D8" s="2"/>
      <c r="E8" s="2"/>
      <c r="F8" s="4" t="s">
        <v>5</v>
      </c>
      <c r="G8" s="5">
        <v>45959</v>
      </c>
    </row>
    <row r="10" spans="2:9" x14ac:dyDescent="0.3">
      <c r="B10" s="6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8" t="s">
        <v>12</v>
      </c>
      <c r="I10" s="9" t="s">
        <v>13</v>
      </c>
    </row>
    <row r="11" spans="2:9" x14ac:dyDescent="0.3">
      <c r="B11" s="10">
        <v>45971</v>
      </c>
      <c r="C11" s="11" t="s">
        <v>194</v>
      </c>
      <c r="D11" s="11" t="s">
        <v>52</v>
      </c>
      <c r="E11" s="11" t="s">
        <v>195</v>
      </c>
      <c r="F11" s="12" t="s">
        <v>196</v>
      </c>
      <c r="G11" s="11" t="s">
        <v>212</v>
      </c>
      <c r="H11" s="14" t="s">
        <v>31</v>
      </c>
      <c r="I11" s="15">
        <v>415000</v>
      </c>
    </row>
    <row r="12" spans="2:9" x14ac:dyDescent="0.3">
      <c r="B12" s="10">
        <v>45971</v>
      </c>
      <c r="C12" s="11" t="s">
        <v>197</v>
      </c>
      <c r="D12" s="11" t="s">
        <v>52</v>
      </c>
      <c r="E12" s="11" t="s">
        <v>198</v>
      </c>
      <c r="F12" s="12" t="s">
        <v>199</v>
      </c>
      <c r="G12" s="18" t="s">
        <v>200</v>
      </c>
      <c r="H12" s="14" t="s">
        <v>31</v>
      </c>
      <c r="I12" s="21">
        <v>250000</v>
      </c>
    </row>
    <row r="13" spans="2:9" x14ac:dyDescent="0.3">
      <c r="B13" s="10">
        <v>45971</v>
      </c>
      <c r="C13" s="11" t="s">
        <v>201</v>
      </c>
      <c r="D13" s="11" t="s">
        <v>52</v>
      </c>
      <c r="E13" s="11" t="s">
        <v>58</v>
      </c>
      <c r="F13" s="12" t="s">
        <v>91</v>
      </c>
      <c r="G13" s="18" t="s">
        <v>202</v>
      </c>
      <c r="H13" s="20"/>
      <c r="I13" s="21">
        <v>125000</v>
      </c>
    </row>
    <row r="14" spans="2:9" x14ac:dyDescent="0.3">
      <c r="B14" s="10">
        <v>45971</v>
      </c>
      <c r="C14" s="19"/>
      <c r="D14" s="19" t="s">
        <v>156</v>
      </c>
      <c r="E14" s="19" t="s">
        <v>173</v>
      </c>
      <c r="F14" s="19"/>
      <c r="G14" s="19" t="s">
        <v>203</v>
      </c>
      <c r="H14" s="20" t="s">
        <v>204</v>
      </c>
      <c r="I14" s="35">
        <v>65000</v>
      </c>
    </row>
    <row r="15" spans="2:9" x14ac:dyDescent="0.3">
      <c r="B15" s="10">
        <v>45971</v>
      </c>
      <c r="C15" s="11" t="s">
        <v>179</v>
      </c>
      <c r="D15" s="11" t="s">
        <v>76</v>
      </c>
      <c r="E15" s="11" t="s">
        <v>180</v>
      </c>
      <c r="F15" s="12" t="s">
        <v>181</v>
      </c>
      <c r="G15" s="11" t="s">
        <v>205</v>
      </c>
      <c r="H15" s="20"/>
      <c r="I15" s="15">
        <v>45000</v>
      </c>
    </row>
    <row r="16" spans="2:9" x14ac:dyDescent="0.3">
      <c r="B16" s="10">
        <v>45971</v>
      </c>
      <c r="C16" s="18"/>
      <c r="D16" s="11" t="s">
        <v>15</v>
      </c>
      <c r="E16" s="11" t="s">
        <v>206</v>
      </c>
      <c r="F16" s="12"/>
      <c r="G16" s="11" t="s">
        <v>207</v>
      </c>
      <c r="H16" s="14" t="s">
        <v>208</v>
      </c>
      <c r="I16" s="15">
        <v>65000</v>
      </c>
    </row>
    <row r="17" spans="2:9" x14ac:dyDescent="0.3">
      <c r="B17" s="10">
        <v>45971</v>
      </c>
      <c r="C17" s="18" t="s">
        <v>163</v>
      </c>
      <c r="D17" s="19" t="s">
        <v>15</v>
      </c>
      <c r="E17" s="18" t="s">
        <v>163</v>
      </c>
      <c r="F17" s="18" t="s">
        <v>164</v>
      </c>
      <c r="G17" s="18" t="s">
        <v>210</v>
      </c>
      <c r="H17" s="20" t="s">
        <v>209</v>
      </c>
      <c r="I17" s="21">
        <v>75000</v>
      </c>
    </row>
    <row r="18" spans="2:9" x14ac:dyDescent="0.3">
      <c r="B18" s="10">
        <v>45971</v>
      </c>
      <c r="C18" s="18"/>
      <c r="D18" s="19" t="s">
        <v>15</v>
      </c>
      <c r="E18" s="18"/>
      <c r="F18" s="18"/>
      <c r="G18" s="18" t="s">
        <v>211</v>
      </c>
      <c r="H18" s="20"/>
      <c r="I18" s="21">
        <v>45000</v>
      </c>
    </row>
    <row r="19" spans="2:9" x14ac:dyDescent="0.3">
      <c r="B19" s="10">
        <v>45971</v>
      </c>
      <c r="C19" s="18"/>
      <c r="D19" s="19" t="s">
        <v>15</v>
      </c>
      <c r="E19" s="18"/>
      <c r="F19" s="18"/>
      <c r="G19" s="18" t="s">
        <v>213</v>
      </c>
      <c r="H19" s="20"/>
      <c r="I19" s="21">
        <v>30000</v>
      </c>
    </row>
    <row r="20" spans="2:9" x14ac:dyDescent="0.3">
      <c r="B20" s="10">
        <v>45971</v>
      </c>
      <c r="C20" s="18"/>
      <c r="D20" s="19"/>
      <c r="E20" s="18"/>
      <c r="F20" s="18"/>
      <c r="G20" s="18"/>
      <c r="H20" s="20"/>
      <c r="I20" s="21"/>
    </row>
    <row r="21" spans="2:9" x14ac:dyDescent="0.3">
      <c r="B21" s="10">
        <v>45971</v>
      </c>
      <c r="C21" s="18"/>
      <c r="D21" s="19"/>
      <c r="E21" s="18"/>
      <c r="F21" s="18"/>
      <c r="G21" s="18"/>
      <c r="H21" s="20"/>
      <c r="I21" s="21"/>
    </row>
    <row r="22" spans="2:9" x14ac:dyDescent="0.3">
      <c r="B22" s="10"/>
      <c r="C22" s="23"/>
      <c r="D22" s="23"/>
      <c r="E22" s="23"/>
      <c r="F22" s="23"/>
      <c r="G22" s="23"/>
      <c r="H22" s="24" t="s">
        <v>18</v>
      </c>
      <c r="I22" s="25">
        <f>SUBTOTAL(109,I11:I21)</f>
        <v>1115000</v>
      </c>
    </row>
    <row r="23" spans="2:9" x14ac:dyDescent="0.3">
      <c r="B23" s="36"/>
      <c r="C23" s="37"/>
      <c r="D23" s="37"/>
      <c r="E23" s="37"/>
      <c r="F23" s="37"/>
      <c r="G23" s="37"/>
      <c r="H23" s="37"/>
      <c r="I23" s="38"/>
    </row>
    <row r="24" spans="2:9" x14ac:dyDescent="0.3">
      <c r="B24" s="2" t="s">
        <v>20</v>
      </c>
      <c r="C24" s="2"/>
      <c r="D24" s="2"/>
      <c r="E24" s="2" t="s">
        <v>21</v>
      </c>
      <c r="F24" s="2" t="s">
        <v>19</v>
      </c>
      <c r="G24" s="2"/>
      <c r="H24" s="2" t="s">
        <v>22</v>
      </c>
    </row>
    <row r="25" spans="2:9" x14ac:dyDescent="0.3">
      <c r="F25" s="1" t="s">
        <v>19</v>
      </c>
    </row>
  </sheetData>
  <pageMargins left="0.7" right="0.7" top="0.75" bottom="0.75" header="0" footer="0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0210</vt:lpstr>
      <vt:lpstr>0410</vt:lpstr>
      <vt:lpstr>1510</vt:lpstr>
      <vt:lpstr>1810</vt:lpstr>
      <vt:lpstr>2310</vt:lpstr>
      <vt:lpstr>2710</vt:lpstr>
      <vt:lpstr> NON VALIDE</vt:lpstr>
      <vt:lpstr>0611</vt:lpstr>
      <vt:lpstr>1011</vt:lpstr>
      <vt:lpstr>1411</vt:lpstr>
      <vt:lpstr>2111</vt:lpstr>
      <vt:lpstr>2511</vt:lpstr>
      <vt:lpstr>2711</vt:lpstr>
      <vt:lpstr>0312</vt:lpstr>
      <vt:lpstr>0412</vt:lpstr>
      <vt:lpstr>1012</vt:lpstr>
      <vt:lpstr>1612</vt:lpstr>
      <vt:lpstr>1912</vt:lpstr>
      <vt:lpstr>2212</vt:lpstr>
      <vt:lpstr>2912</vt:lpstr>
      <vt:lpstr>050126</vt:lpstr>
      <vt:lpstr>080126</vt:lpstr>
      <vt:lpstr>Clapet de fond</vt:lpstr>
      <vt:lpstr>Vanne dépôtage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Ho</dc:creator>
  <cp:lastModifiedBy>WINDOWS 10</cp:lastModifiedBy>
  <cp:lastPrinted>2025-10-24T02:30:23Z</cp:lastPrinted>
  <dcterms:created xsi:type="dcterms:W3CDTF">2025-10-02T13:01:59Z</dcterms:created>
  <dcterms:modified xsi:type="dcterms:W3CDTF">2026-01-09T07:15:36Z</dcterms:modified>
</cp:coreProperties>
</file>